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56" documentId="13_ncr:1_{9E46D2D3-0D52-484F-B5FC-A3A61D6B1198}" xr6:coauthVersionLast="47" xr6:coauthVersionMax="47" xr10:uidLastSave="{49DEEF45-304F-48DE-AD6B-2DB644D28ADA}"/>
  <bookViews>
    <workbookView xWindow="-120" yWindow="-120" windowWidth="29040" windowHeight="17520" xr2:uid="{00000000-000D-0000-FFFF-FFFF00000000}"/>
  </bookViews>
  <sheets>
    <sheet name="Příklad-Example 1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B18" i="1"/>
  <c r="B25" i="1"/>
  <c r="Q12" i="1"/>
  <c r="Q6" i="1"/>
  <c r="Q7" i="1"/>
  <c r="Q8" i="1"/>
  <c r="Q9" i="1"/>
  <c r="Q10" i="1"/>
  <c r="Q11" i="1"/>
  <c r="Q5" i="1"/>
  <c r="O20" i="1"/>
  <c r="O18" i="1"/>
  <c r="O16" i="1"/>
  <c r="O17" i="1" s="1"/>
  <c r="V7" i="1" l="1"/>
  <c r="V8" i="1"/>
  <c r="V9" i="1"/>
  <c r="V10" i="1"/>
  <c r="V11" i="1"/>
  <c r="P5" i="1"/>
  <c r="V5" i="1"/>
  <c r="V12" i="1" s="1"/>
  <c r="V6" i="1"/>
  <c r="P8" i="1"/>
  <c r="Q13" i="1"/>
  <c r="Q14" i="1" s="1"/>
  <c r="P6" i="1"/>
  <c r="P7" i="1"/>
  <c r="P9" i="1"/>
  <c r="P10" i="1"/>
  <c r="P11" i="1"/>
  <c r="P12" i="1"/>
  <c r="X9" i="1"/>
  <c r="X10" i="1"/>
  <c r="X11" i="1"/>
  <c r="X5" i="1"/>
  <c r="T6" i="1"/>
  <c r="Y11" i="1"/>
  <c r="T8" i="1"/>
  <c r="T9" i="1"/>
  <c r="T10" i="1"/>
  <c r="T11" i="1"/>
  <c r="T5" i="1"/>
  <c r="S5" i="1"/>
  <c r="S6" i="1"/>
  <c r="S7" i="1"/>
  <c r="S8" i="1"/>
  <c r="S9" i="1"/>
  <c r="S10" i="1"/>
  <c r="Y6" i="1"/>
  <c r="Y7" i="1"/>
  <c r="Y8" i="1"/>
  <c r="Y9" i="1"/>
  <c r="Y10" i="1"/>
  <c r="T7" i="1"/>
  <c r="Y5" i="1"/>
  <c r="X6" i="1"/>
  <c r="X7" i="1"/>
  <c r="X8" i="1"/>
  <c r="S11" i="1"/>
</calcChain>
</file>

<file path=xl/sharedStrings.xml><?xml version="1.0" encoding="utf-8"?>
<sst xmlns="http://schemas.openxmlformats.org/spreadsheetml/2006/main" count="104" uniqueCount="86">
  <si>
    <t>x</t>
  </si>
  <si>
    <t>y</t>
  </si>
  <si>
    <t>VÝSLEDEK</t>
  </si>
  <si>
    <t>Regresní statistika</t>
  </si>
  <si>
    <t>Násobné R</t>
  </si>
  <si>
    <t>Hodnota spolehlivosti R</t>
  </si>
  <si>
    <t>Nastavená hodnota spolehlivosti R</t>
  </si>
  <si>
    <t>Chyba stř. hodnoty</t>
  </si>
  <si>
    <t>Pozorování</t>
  </si>
  <si>
    <t>ANOVA</t>
  </si>
  <si>
    <t>Rozdíl</t>
  </si>
  <si>
    <t>SS</t>
  </si>
  <si>
    <t>MS</t>
  </si>
  <si>
    <t>F</t>
  </si>
  <si>
    <t>Významnost F</t>
  </si>
  <si>
    <t>Regrese</t>
  </si>
  <si>
    <t>Rezidua</t>
  </si>
  <si>
    <t>Celkem</t>
  </si>
  <si>
    <t>Koeficienty</t>
  </si>
  <si>
    <t>t Stat</t>
  </si>
  <si>
    <t>Hodnota P</t>
  </si>
  <si>
    <t>Dolní 95%</t>
  </si>
  <si>
    <t>Horní 95%</t>
  </si>
  <si>
    <t>Dolní 95,0%</t>
  </si>
  <si>
    <t>Horní 95,0%</t>
  </si>
  <si>
    <t>Hranice</t>
  </si>
  <si>
    <t>Soubor X 1</t>
  </si>
  <si>
    <t>REZIDUA</t>
  </si>
  <si>
    <t>Očekávaná Y</t>
  </si>
  <si>
    <t>Normovaná rezidua</t>
  </si>
  <si>
    <t>x_i</t>
  </si>
  <si>
    <t>Y_i</t>
  </si>
  <si>
    <t>b_0</t>
  </si>
  <si>
    <t>b_1</t>
  </si>
  <si>
    <t>alfa</t>
  </si>
  <si>
    <t>alfa/2</t>
  </si>
  <si>
    <t>1-alfa/2</t>
  </si>
  <si>
    <t>AP</t>
  </si>
  <si>
    <t>n</t>
  </si>
  <si>
    <t>(x-AP)^2</t>
  </si>
  <si>
    <t>S</t>
  </si>
  <si>
    <t>jmenovatel</t>
  </si>
  <si>
    <t>dolní hranice</t>
  </si>
  <si>
    <t>horní hranice</t>
  </si>
  <si>
    <t>x_i^2</t>
  </si>
  <si>
    <t>n*AP^2</t>
  </si>
  <si>
    <t>x_i-n*AP^2</t>
  </si>
  <si>
    <t>Column 1</t>
  </si>
  <si>
    <t>Column 2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</si>
  <si>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</si>
  <si>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</si>
  <si>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</si>
  <si>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</si>
  <si>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</si>
  <si>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</si>
  <si>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</si>
  <si>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</si>
  <si>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</si>
  <si>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</si>
  <si>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Intercept</t>
  </si>
  <si>
    <t>df</t>
  </si>
  <si>
    <t>Significance F</t>
  </si>
  <si>
    <t>Coefficients</t>
  </si>
  <si>
    <t>P-value</t>
  </si>
  <si>
    <t>Lower 95%</t>
  </si>
  <si>
    <t>Upper 95%</t>
  </si>
  <si>
    <t>Lower 95.0%</t>
  </si>
  <si>
    <t>Upper 95.0%</t>
  </si>
  <si>
    <t>X Variable 1</t>
  </si>
  <si>
    <t>RESIDUAL OUTPUT</t>
  </si>
  <si>
    <t>Observation</t>
  </si>
  <si>
    <t>Predicted Y</t>
  </si>
  <si>
    <t>Residuals</t>
  </si>
  <si>
    <t>Standard Residuals</t>
  </si>
  <si>
    <t>Data</t>
  </si>
  <si>
    <t>Pás spolehlivosti</t>
  </si>
  <si>
    <t>Čitatel</t>
  </si>
  <si>
    <t>Confidence band</t>
  </si>
  <si>
    <t>Numerator</t>
  </si>
  <si>
    <t>Hranice pásu</t>
  </si>
  <si>
    <t>Band boundary</t>
  </si>
  <si>
    <t>Jmenovatel</t>
  </si>
  <si>
    <t>Denominator</t>
  </si>
  <si>
    <t>Upper band limit</t>
  </si>
  <si>
    <t>Lower band limit</t>
  </si>
  <si>
    <t>Celkem/Total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</si>
</sst>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883183314751059"/>
                  <c:y val="0.140641195075954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'Příklad-Example 19.1'!$B$5:$B$12</c:f>
              <c:numCache>
                <c:formatCode>General</c:formatCode>
                <c:ptCount val="8"/>
                <c:pt idx="0">
                  <c:v>275</c:v>
                </c:pt>
                <c:pt idx="1">
                  <c:v>350</c:v>
                </c:pt>
                <c:pt idx="2">
                  <c:v>250</c:v>
                </c:pt>
                <c:pt idx="3">
                  <c:v>325</c:v>
                </c:pt>
                <c:pt idx="4">
                  <c:v>375</c:v>
                </c:pt>
                <c:pt idx="5">
                  <c:v>400</c:v>
                </c:pt>
                <c:pt idx="6">
                  <c:v>300</c:v>
                </c:pt>
                <c:pt idx="7">
                  <c:v>0</c:v>
                </c:pt>
              </c:numCache>
            </c:numRef>
          </c:xVal>
          <c:yVal>
            <c:numRef>
              <c:f>'Příklad-Example 19.1'!$C$5:$C$12</c:f>
              <c:numCache>
                <c:formatCode>General</c:formatCode>
                <c:ptCount val="8"/>
                <c:pt idx="0">
                  <c:v>149</c:v>
                </c:pt>
                <c:pt idx="1">
                  <c:v>170</c:v>
                </c:pt>
                <c:pt idx="2">
                  <c:v>140</c:v>
                </c:pt>
                <c:pt idx="3">
                  <c:v>164</c:v>
                </c:pt>
                <c:pt idx="4">
                  <c:v>192</c:v>
                </c:pt>
                <c:pt idx="5">
                  <c:v>200</c:v>
                </c:pt>
                <c:pt idx="6">
                  <c:v>165</c:v>
                </c:pt>
                <c:pt idx="7">
                  <c:v>42.75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DB-45EC-A987-9EB386C57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790176"/>
        <c:axId val="2050791424"/>
      </c:scatterChart>
      <c:valAx>
        <c:axId val="2050790176"/>
        <c:scaling>
          <c:orientation val="minMax"/>
          <c:max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 i="1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50791424"/>
        <c:crosses val="autoZero"/>
        <c:crossBetween val="midCat"/>
      </c:valAx>
      <c:valAx>
        <c:axId val="20507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 i="1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50790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172809</xdr:colOff>
      <xdr:row>1</xdr:row>
      <xdr:rowOff>115661</xdr:rowOff>
    </xdr:from>
    <xdr:to>
      <xdr:col>9</xdr:col>
      <xdr:colOff>190500</xdr:colOff>
      <xdr:row>19</xdr:row>
      <xdr:rowOff>19051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CB156EB-AEFC-4681-A33E-F281F7103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9525</xdr:colOff>
      <xdr:row>21</xdr:row>
      <xdr:rowOff>90487</xdr:rowOff>
    </xdr:from>
    <xdr:ext cx="3048000" cy="90935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ovéPole 3">
              <a:extLst>
                <a:ext uri="{FF2B5EF4-FFF2-40B4-BE49-F238E27FC236}">
                  <a16:creationId xmlns:a16="http://schemas.microsoft.com/office/drawing/2014/main" id="{C8685F19-C661-6031-5852-68281C4E3C31}"/>
                </a:ext>
              </a:extLst>
            </xdr:cNvPr>
            <xdr:cNvSpPr txBox="1"/>
          </xdr:nvSpPr>
          <xdr:spPr>
            <a:xfrm>
              <a:off x="8905875" y="3900487"/>
              <a:ext cx="3048000" cy="9093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cs-CZ" sz="2000" b="0" i="1">
                        <a:latin typeface="Cambria Math" panose="02040503050406030204" pitchFamily="18" charset="0"/>
                      </a:rPr>
                      <m:t>𝑆</m:t>
                    </m:r>
                    <m:r>
                      <a:rPr lang="cs-CZ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ad>
                      <m:radPr>
                        <m:degHide m:val="on"/>
                        <m:ctrlPr>
                          <a:rPr lang="cs-CZ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  <m:r>
                          <a:rPr lang="cs-CZ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cs-CZ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𝑥</m:t>
                                    </m:r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−</m:t>
                                    </m:r>
                                    <m:acc>
                                      <m:accPr>
                                        <m:chr m:val="̅"/>
                                        <m:ctrlPr>
                                          <a:rPr lang="cs-CZ" sz="20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cs-CZ" sz="20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</m:acc>
                                  </m:e>
                                </m:d>
                              </m:e>
                              <m:sup>
                                <m:r>
                                  <a:rPr lang="cs-CZ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cs-CZ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sSubSup>
                                  <m:sSubSupPr>
                                    <m:ctrlP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SupPr>
                                  <m:e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𝑖</m:t>
                                    </m:r>
                                  </m:sub>
                                  <m:sup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bSup>
                              </m:e>
                            </m:nary>
                            <m: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cs-CZ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sSup>
                              <m:sSupPr>
                                <m:ctrlPr>
                                  <a:rPr lang="cs-CZ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acc>
                                  <m:accPr>
                                    <m:chr m:val="̅"/>
                                    <m:ctrlP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cs-CZ" sz="2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acc>
                              </m:e>
                              <m:sup>
                                <m:r>
                                  <a:rPr lang="cs-CZ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</m:e>
                    </m:rad>
                  </m:oMath>
                </m:oMathPara>
              </a14:m>
              <a:endParaRPr lang="cs-CZ" sz="2000"/>
            </a:p>
          </xdr:txBody>
        </xdr:sp>
      </mc:Choice>
      <mc:Fallback xmlns="">
        <xdr:sp macro="" textlink="">
          <xdr:nvSpPr>
            <xdr:cNvPr id="4" name="TextovéPole 3">
              <a:extLst>
                <a:ext uri="{FF2B5EF4-FFF2-40B4-BE49-F238E27FC236}">
                  <a16:creationId xmlns:a16="http://schemas.microsoft.com/office/drawing/2014/main" id="{C8685F19-C661-6031-5852-68281C4E3C31}"/>
                </a:ext>
              </a:extLst>
            </xdr:cNvPr>
            <xdr:cNvSpPr txBox="1"/>
          </xdr:nvSpPr>
          <xdr:spPr>
            <a:xfrm>
              <a:off x="8905875" y="3900487"/>
              <a:ext cx="3048000" cy="9093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cs-CZ" sz="2000" b="0" i="0">
                  <a:latin typeface="Cambria Math" panose="02040503050406030204" pitchFamily="18" charset="0"/>
                </a:rPr>
                <a:t>𝑆</a:t>
              </a:r>
              <a:r>
                <a:rPr lang="cs-CZ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∙√(1/𝑛+(𝑥−𝑥 ̅ )^2/(∑▒𝑥_𝑖^2 −𝑛𝑥 ̅^2 ))</a:t>
              </a:r>
              <a:endParaRPr lang="cs-CZ" sz="20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69"/>
  <sheetViews>
    <sheetView tabSelected="1" zoomScale="110" zoomScaleNormal="110" workbookViewId="0"/>
  </sheetViews>
  <sheetFormatPr defaultRowHeight="15" x14ac:dyDescent="0.25"/>
  <cols>
    <col min="1" max="5" width="9.140625" style="2"/>
    <col min="6" max="6" width="31.7109375" style="2" customWidth="1"/>
    <col min="7" max="7" width="10.28515625" style="2" customWidth="1"/>
    <col min="8" max="14" width="9.140625" style="2"/>
    <col min="15" max="15" width="9.140625" style="3"/>
    <col min="16" max="16" width="10.85546875" style="2" customWidth="1"/>
    <col min="17" max="17" width="11.42578125" style="2" customWidth="1"/>
    <col min="18" max="18" width="12" style="2" customWidth="1"/>
    <col min="19" max="19" width="15.28515625" style="2" customWidth="1"/>
    <col min="20" max="20" width="15.85546875" style="2" customWidth="1"/>
    <col min="21" max="21" width="14" style="2" customWidth="1"/>
    <col min="22" max="22" width="13.85546875" style="2" customWidth="1"/>
    <col min="23" max="23" width="12.5703125" style="2" customWidth="1"/>
    <col min="24" max="24" width="15.5703125" style="2" customWidth="1"/>
    <col min="25" max="25" width="16.28515625" style="2" customWidth="1"/>
    <col min="26" max="26" width="12.5703125" style="2" customWidth="1"/>
    <col min="27" max="27" width="12.85546875" style="2" customWidth="1"/>
    <col min="28" max="16384" width="9.140625" style="2"/>
  </cols>
  <sheetData>
    <row r="2" spans="2:26" x14ac:dyDescent="0.25">
      <c r="N2" s="2" t="s">
        <v>77</v>
      </c>
      <c r="P2" s="4" t="s">
        <v>78</v>
      </c>
      <c r="Q2" s="4"/>
      <c r="R2" s="4" t="s">
        <v>79</v>
      </c>
      <c r="S2" s="4" t="s">
        <v>80</v>
      </c>
      <c r="T2" s="4"/>
      <c r="U2" s="1" t="s">
        <v>82</v>
      </c>
      <c r="W2" s="5" t="s">
        <v>79</v>
      </c>
      <c r="X2" s="5" t="s">
        <v>80</v>
      </c>
    </row>
    <row r="3" spans="2:26" x14ac:dyDescent="0.25">
      <c r="B3" s="6" t="s">
        <v>74</v>
      </c>
      <c r="C3" s="3"/>
      <c r="N3" s="2" t="s">
        <v>75</v>
      </c>
      <c r="P3" s="4" t="s">
        <v>76</v>
      </c>
      <c r="Q3" s="4"/>
      <c r="R3" s="4"/>
      <c r="S3" s="4" t="s">
        <v>83</v>
      </c>
      <c r="T3" s="4" t="s">
        <v>84</v>
      </c>
      <c r="U3" s="1" t="s">
        <v>81</v>
      </c>
      <c r="V3" s="5"/>
      <c r="W3" s="5"/>
      <c r="X3" s="5" t="s">
        <v>83</v>
      </c>
      <c r="Y3" s="5" t="s">
        <v>84</v>
      </c>
      <c r="Z3" s="5"/>
    </row>
    <row r="4" spans="2:26" x14ac:dyDescent="0.25">
      <c r="B4" s="3" t="s">
        <v>0</v>
      </c>
      <c r="C4" s="3" t="s">
        <v>1</v>
      </c>
      <c r="N4" s="3" t="s">
        <v>30</v>
      </c>
      <c r="O4" s="3" t="s">
        <v>31</v>
      </c>
      <c r="P4" s="4" t="s">
        <v>39</v>
      </c>
      <c r="Q4" s="4" t="s">
        <v>44</v>
      </c>
      <c r="R4" s="4"/>
      <c r="S4" s="7" t="s">
        <v>42</v>
      </c>
      <c r="T4" s="7" t="s">
        <v>43</v>
      </c>
      <c r="U4" s="5"/>
      <c r="V4" s="8" t="s">
        <v>46</v>
      </c>
      <c r="W4" s="5"/>
      <c r="X4" s="5" t="s">
        <v>42</v>
      </c>
      <c r="Y4" s="5" t="s">
        <v>43</v>
      </c>
      <c r="Z4" s="5"/>
    </row>
    <row r="5" spans="2:26" x14ac:dyDescent="0.25">
      <c r="B5" s="9">
        <v>275</v>
      </c>
      <c r="C5" s="9">
        <v>149</v>
      </c>
      <c r="N5" s="3">
        <v>275</v>
      </c>
      <c r="O5" s="3">
        <v>149</v>
      </c>
      <c r="P5" s="4">
        <f>(N5-$O$18)^2</f>
        <v>2500</v>
      </c>
      <c r="Q5" s="4">
        <f>N5^2</f>
        <v>75625</v>
      </c>
      <c r="R5" s="4"/>
      <c r="S5" s="4">
        <f>$O$13+$O$14*N5-(_xlfn.T.INV($O$17,$O$19-2)*$O$20*SQRT((1/$O$19)+(P5/$Q$14)))</f>
        <v>118.52590453394191</v>
      </c>
      <c r="T5" s="4">
        <f>$O$13+$O$14*N5+(_xlfn.T.INV($O$17,$O$19-2)*$O$20*SQRT((1/$O$19)+(P5/$Q$14)))</f>
        <v>179.87909546605806</v>
      </c>
      <c r="U5" s="5"/>
      <c r="V5" s="5">
        <f>(N5-$O$19*$O$18)^2</f>
        <v>18275625</v>
      </c>
      <c r="W5" s="5"/>
      <c r="X5" s="5">
        <f>$O$13+$O$14*N5-(_xlfn.T.INV($O$17,$O$19-2)*$O$20*SQRT((1/$O$19)+(P5/$V$12)))</f>
        <v>117.74964219077852</v>
      </c>
      <c r="Y5" s="5">
        <f>$O$13+$O$14*N5+(_xlfn.T.INV($O$17,$O$19-2)*$O$20*SQRT((1/$O$19)+(P5/$V$12)))</f>
        <v>180.65535780922147</v>
      </c>
      <c r="Z5" s="5"/>
    </row>
    <row r="6" spans="2:26" x14ac:dyDescent="0.25">
      <c r="B6" s="9">
        <v>350</v>
      </c>
      <c r="C6" s="9">
        <v>170</v>
      </c>
      <c r="N6" s="3">
        <v>350</v>
      </c>
      <c r="O6" s="3">
        <v>170</v>
      </c>
      <c r="P6" s="4">
        <f t="shared" ref="P6:P12" si="0">(N6-$O$18)^2</f>
        <v>625</v>
      </c>
      <c r="Q6" s="4">
        <f t="shared" ref="Q6:Q11" si="1">N6^2</f>
        <v>122500</v>
      </c>
      <c r="R6" s="4"/>
      <c r="S6" s="4">
        <f t="shared" ref="S6:S11" si="2">$O$13+$O$14*N6-(_xlfn.T.INV($O$17,$O$19-2)*$O$20*SQRT((1/$O$19)+(P6/$Q$14)))</f>
        <v>146.97772344281358</v>
      </c>
      <c r="T6" s="4">
        <f t="shared" ref="T6:T11" si="3">$O$13+$O$14*N6+(_xlfn.T.INV($O$17,$O$19-2)*$O$20*SQRT((1/$O$19)+(P6/$Q$14)))</f>
        <v>209.49227655718644</v>
      </c>
      <c r="U6" s="5"/>
      <c r="V6" s="5">
        <f t="shared" ref="V6:V11" si="4">(N6-$O$19*$O$18)^2</f>
        <v>17640000</v>
      </c>
      <c r="W6" s="5"/>
      <c r="X6" s="5">
        <f t="shared" ref="X6:X11" si="5">$O$13+$O$14*N6-(_xlfn.T.INV($O$17,$O$19-2)*$O$20*SQRT((1/$O$19)+(P6/$V$12)))</f>
        <v>146.78544473260126</v>
      </c>
      <c r="Y6" s="5">
        <f t="shared" ref="Y6:Y11" si="6">$O$13+$O$14*N6+(_xlfn.T.INV($O$17,$O$19-2)*$O$20*SQRT((1/$O$19)+(P6/$V$12)))</f>
        <v>209.68455526739876</v>
      </c>
      <c r="Z6" s="5"/>
    </row>
    <row r="7" spans="2:26" x14ac:dyDescent="0.25">
      <c r="B7" s="9">
        <v>250</v>
      </c>
      <c r="C7" s="9">
        <v>140</v>
      </c>
      <c r="N7" s="3">
        <v>250</v>
      </c>
      <c r="O7" s="3">
        <v>140</v>
      </c>
      <c r="P7" s="4">
        <f t="shared" si="0"/>
        <v>5625</v>
      </c>
      <c r="Q7" s="4">
        <f t="shared" si="1"/>
        <v>62500</v>
      </c>
      <c r="R7" s="4"/>
      <c r="S7" s="4">
        <f t="shared" si="2"/>
        <v>109.84143897012345</v>
      </c>
      <c r="T7" s="4">
        <f t="shared" si="3"/>
        <v>169.20856102987656</v>
      </c>
      <c r="U7" s="5"/>
      <c r="V7" s="5">
        <f t="shared" si="4"/>
        <v>18490000</v>
      </c>
      <c r="W7" s="5"/>
      <c r="X7" s="5">
        <f t="shared" si="5"/>
        <v>108.06663872486368</v>
      </c>
      <c r="Y7" s="5">
        <f t="shared" si="6"/>
        <v>170.98336127513633</v>
      </c>
      <c r="Z7" s="5"/>
    </row>
    <row r="8" spans="2:26" x14ac:dyDescent="0.25">
      <c r="B8" s="9">
        <v>325</v>
      </c>
      <c r="C8" s="9">
        <v>164</v>
      </c>
      <c r="N8" s="3">
        <v>325</v>
      </c>
      <c r="O8" s="3">
        <v>164</v>
      </c>
      <c r="P8" s="4">
        <f t="shared" si="0"/>
        <v>0</v>
      </c>
      <c r="Q8" s="4">
        <f t="shared" si="1"/>
        <v>105625</v>
      </c>
      <c r="R8" s="4"/>
      <c r="S8" s="4">
        <f t="shared" si="2"/>
        <v>137.1090456569454</v>
      </c>
      <c r="T8" s="4">
        <f t="shared" si="3"/>
        <v>200.00595434305461</v>
      </c>
      <c r="U8" s="5"/>
      <c r="V8" s="5">
        <f t="shared" si="4"/>
        <v>17850625</v>
      </c>
      <c r="W8" s="5"/>
      <c r="X8" s="5">
        <f t="shared" si="5"/>
        <v>137.1090456569454</v>
      </c>
      <c r="Y8" s="5">
        <f t="shared" si="6"/>
        <v>200.00595434305461</v>
      </c>
      <c r="Z8" s="5"/>
    </row>
    <row r="9" spans="2:26" x14ac:dyDescent="0.25">
      <c r="B9" s="9">
        <v>375</v>
      </c>
      <c r="C9" s="9">
        <v>192</v>
      </c>
      <c r="N9" s="3">
        <v>375</v>
      </c>
      <c r="O9" s="3">
        <v>192</v>
      </c>
      <c r="P9" s="4">
        <f t="shared" si="0"/>
        <v>2500</v>
      </c>
      <c r="Q9" s="4">
        <f t="shared" si="1"/>
        <v>140625</v>
      </c>
      <c r="R9" s="4"/>
      <c r="S9" s="4">
        <f t="shared" si="2"/>
        <v>157.23590453394192</v>
      </c>
      <c r="T9" s="4">
        <f t="shared" si="3"/>
        <v>218.58909546605807</v>
      </c>
      <c r="U9" s="5"/>
      <c r="V9" s="5">
        <f t="shared" si="4"/>
        <v>17430625</v>
      </c>
      <c r="W9" s="5"/>
      <c r="X9" s="5">
        <f t="shared" si="5"/>
        <v>156.45964219077854</v>
      </c>
      <c r="Y9" s="5">
        <f t="shared" si="6"/>
        <v>219.36535780922145</v>
      </c>
      <c r="Z9" s="5"/>
    </row>
    <row r="10" spans="2:26" x14ac:dyDescent="0.25">
      <c r="B10" s="9">
        <v>400</v>
      </c>
      <c r="C10" s="9">
        <v>200</v>
      </c>
      <c r="N10" s="3">
        <v>400</v>
      </c>
      <c r="O10" s="3">
        <v>200</v>
      </c>
      <c r="P10" s="4">
        <f t="shared" si="0"/>
        <v>5625</v>
      </c>
      <c r="Q10" s="4">
        <f t="shared" si="1"/>
        <v>160000</v>
      </c>
      <c r="R10" s="4"/>
      <c r="S10" s="4">
        <f t="shared" si="2"/>
        <v>167.90643897012345</v>
      </c>
      <c r="T10" s="4">
        <f t="shared" si="3"/>
        <v>227.27356102987656</v>
      </c>
      <c r="U10" s="5"/>
      <c r="V10" s="5">
        <f t="shared" si="4"/>
        <v>17222500</v>
      </c>
      <c r="W10" s="5"/>
      <c r="X10" s="5">
        <f t="shared" si="5"/>
        <v>166.13163872486368</v>
      </c>
      <c r="Y10" s="5">
        <f t="shared" si="6"/>
        <v>229.04836127513633</v>
      </c>
      <c r="Z10" s="5"/>
    </row>
    <row r="11" spans="2:26" x14ac:dyDescent="0.25">
      <c r="B11" s="9">
        <v>300</v>
      </c>
      <c r="C11" s="9">
        <v>165</v>
      </c>
      <c r="N11" s="3">
        <v>300</v>
      </c>
      <c r="O11" s="3">
        <v>165</v>
      </c>
      <c r="P11" s="4">
        <f t="shared" si="0"/>
        <v>625</v>
      </c>
      <c r="Q11" s="4">
        <f t="shared" si="1"/>
        <v>90000</v>
      </c>
      <c r="R11" s="4"/>
      <c r="S11" s="4">
        <f t="shared" si="2"/>
        <v>127.62272344281357</v>
      </c>
      <c r="T11" s="4">
        <f t="shared" si="3"/>
        <v>190.13727655718642</v>
      </c>
      <c r="U11" s="5"/>
      <c r="V11" s="5">
        <f t="shared" si="4"/>
        <v>18062500</v>
      </c>
      <c r="W11" s="5"/>
      <c r="X11" s="5">
        <f t="shared" si="5"/>
        <v>127.43044473260125</v>
      </c>
      <c r="Y11" s="5">
        <f t="shared" si="6"/>
        <v>190.32955526739875</v>
      </c>
      <c r="Z11" s="5"/>
    </row>
    <row r="12" spans="2:26" x14ac:dyDescent="0.25">
      <c r="B12" s="9">
        <v>0</v>
      </c>
      <c r="C12" s="9">
        <v>42.75</v>
      </c>
      <c r="N12" s="3"/>
      <c r="P12" s="4">
        <f t="shared" si="0"/>
        <v>105625</v>
      </c>
      <c r="Q12" s="4">
        <f>SUM(Q5:Q11)</f>
        <v>756875</v>
      </c>
      <c r="R12" s="4" t="s">
        <v>85</v>
      </c>
      <c r="S12" s="4"/>
      <c r="T12" s="4"/>
      <c r="U12" s="1" t="s">
        <v>85</v>
      </c>
      <c r="V12" s="5">
        <f>SUM(V5:V11)</f>
        <v>124971875</v>
      </c>
      <c r="W12" s="5"/>
      <c r="X12" s="5"/>
      <c r="Y12" s="5"/>
      <c r="Z12" s="5"/>
    </row>
    <row r="13" spans="2:26" x14ac:dyDescent="0.25">
      <c r="B13" s="3"/>
      <c r="C13" s="3"/>
      <c r="N13" s="3" t="s">
        <v>32</v>
      </c>
      <c r="O13" s="3">
        <v>42.75</v>
      </c>
      <c r="P13" s="10" t="s">
        <v>45</v>
      </c>
      <c r="Q13" s="4">
        <f>O19*O18^2</f>
        <v>1478750</v>
      </c>
      <c r="R13" s="4"/>
      <c r="S13" s="4"/>
      <c r="T13" s="4"/>
      <c r="U13" s="1"/>
      <c r="V13" s="5"/>
      <c r="W13" s="5"/>
      <c r="X13" s="5"/>
      <c r="Y13" s="5"/>
      <c r="Z13" s="5"/>
    </row>
    <row r="14" spans="2:26" x14ac:dyDescent="0.25">
      <c r="B14" s="3"/>
      <c r="C14" s="3"/>
      <c r="N14" s="3" t="s">
        <v>33</v>
      </c>
      <c r="O14" s="3">
        <v>0.3871</v>
      </c>
      <c r="P14" s="4"/>
      <c r="Q14" s="4">
        <f>Q12-Q13</f>
        <v>-721875</v>
      </c>
      <c r="R14" s="4" t="s">
        <v>41</v>
      </c>
      <c r="S14" s="4"/>
      <c r="T14" s="4"/>
    </row>
    <row r="15" spans="2:26" x14ac:dyDescent="0.25">
      <c r="B15" s="3"/>
      <c r="C15" s="3"/>
      <c r="N15" s="3" t="s">
        <v>34</v>
      </c>
      <c r="O15" s="3">
        <v>0.05</v>
      </c>
    </row>
    <row r="16" spans="2:26" x14ac:dyDescent="0.25">
      <c r="B16" s="3"/>
      <c r="C16" s="3"/>
      <c r="N16" s="3" t="s">
        <v>35</v>
      </c>
      <c r="O16" s="3">
        <f>O15/2</f>
        <v>2.5000000000000001E-2</v>
      </c>
    </row>
    <row r="17" spans="2:21" x14ac:dyDescent="0.25">
      <c r="B17" s="3"/>
      <c r="C17" s="3"/>
      <c r="N17" s="3" t="s">
        <v>36</v>
      </c>
      <c r="O17" s="3">
        <f>1-O16</f>
        <v>0.97499999999999998</v>
      </c>
    </row>
    <row r="18" spans="2:21" x14ac:dyDescent="0.25">
      <c r="B18" s="3">
        <f>INTERCEPT(C5:C11,B5:B11)</f>
        <v>42.75</v>
      </c>
      <c r="C18" s="3"/>
      <c r="N18" s="3" t="s">
        <v>37</v>
      </c>
      <c r="O18" s="3">
        <f>AVERAGE(N5:N11)</f>
        <v>325</v>
      </c>
    </row>
    <row r="19" spans="2:21" x14ac:dyDescent="0.25">
      <c r="B19" s="3"/>
      <c r="C19" s="3"/>
      <c r="N19" s="3" t="s">
        <v>38</v>
      </c>
      <c r="O19" s="3">
        <v>14</v>
      </c>
    </row>
    <row r="20" spans="2:21" x14ac:dyDescent="0.25">
      <c r="B20" s="3"/>
      <c r="C20" s="3"/>
      <c r="N20" s="3" t="s">
        <v>40</v>
      </c>
      <c r="O20" s="3">
        <f>_xlfn.STDEV.S(N5:N11)</f>
        <v>54.006172486732169</v>
      </c>
    </row>
    <row r="21" spans="2:21" ht="15.75" thickBot="1" x14ac:dyDescent="0.3">
      <c r="B21" s="3"/>
      <c r="C21" s="3"/>
      <c r="F21" s="2" t="s">
        <v>2</v>
      </c>
      <c r="N21" s="3"/>
    </row>
    <row r="22" spans="2:21" ht="15.75" thickBot="1" x14ac:dyDescent="0.3">
      <c r="B22" s="3"/>
      <c r="C22" s="3"/>
      <c r="N22" s="3"/>
      <c r="S22" s="11"/>
      <c r="T22" s="11" t="s">
        <v>47</v>
      </c>
      <c r="U22" s="11" t="s">
        <v>48</v>
      </c>
    </row>
    <row r="23" spans="2:21" x14ac:dyDescent="0.25">
      <c r="B23" s="3"/>
      <c r="C23" s="3"/>
      <c r="F23" s="12" t="s">
        <v>3</v>
      </c>
      <c r="G23" s="12"/>
      <c r="N23" s="3"/>
      <c r="S23" s="2" t="s">
        <v>47</v>
      </c>
      <c r="T23" s="2">
        <v>1</v>
      </c>
    </row>
    <row r="24" spans="2:21" ht="15.75" thickBot="1" x14ac:dyDescent="0.3">
      <c r="B24" s="3"/>
      <c r="C24" s="3"/>
      <c r="F24" s="2" t="s">
        <v>4</v>
      </c>
      <c r="G24" s="2">
        <v>0.9727831627573279</v>
      </c>
      <c r="N24" s="3"/>
      <c r="S24" s="13" t="s">
        <v>48</v>
      </c>
      <c r="T24" s="13">
        <v>0.99551379956462183</v>
      </c>
      <c r="U24" s="13">
        <v>1</v>
      </c>
    </row>
    <row r="25" spans="2:21" x14ac:dyDescent="0.25">
      <c r="B25" s="3">
        <f>DEVSQ(C5:C11)</f>
        <v>2771.7142857142858</v>
      </c>
      <c r="C25" s="3"/>
      <c r="F25" s="2" t="s">
        <v>5</v>
      </c>
      <c r="G25" s="2">
        <v>0.94630708174415001</v>
      </c>
      <c r="N25" s="3"/>
    </row>
    <row r="26" spans="2:21" x14ac:dyDescent="0.25">
      <c r="B26" s="3"/>
      <c r="C26" s="3"/>
      <c r="F26" s="2" t="s">
        <v>6</v>
      </c>
      <c r="G26" s="2">
        <v>0.93556849809297993</v>
      </c>
      <c r="N26" s="3"/>
      <c r="S26" s="2" t="s">
        <v>49</v>
      </c>
    </row>
    <row r="27" spans="2:21" ht="15.75" thickBot="1" x14ac:dyDescent="0.3">
      <c r="B27" s="3"/>
      <c r="C27" s="3"/>
      <c r="F27" s="2" t="s">
        <v>7</v>
      </c>
      <c r="G27" s="2">
        <v>5.4556654694258659</v>
      </c>
      <c r="I27" s="2">
        <f>STEYX(C5:C11,B5:B11)</f>
        <v>5.4556654694258517</v>
      </c>
      <c r="N27" s="3"/>
    </row>
    <row r="28" spans="2:21" ht="15.75" thickBot="1" x14ac:dyDescent="0.3">
      <c r="B28" s="3"/>
      <c r="C28" s="3"/>
      <c r="F28" s="13" t="s">
        <v>8</v>
      </c>
      <c r="G28" s="13">
        <v>7</v>
      </c>
      <c r="N28" s="3"/>
      <c r="S28" s="12" t="s">
        <v>50</v>
      </c>
      <c r="T28" s="12"/>
    </row>
    <row r="29" spans="2:21" x14ac:dyDescent="0.25">
      <c r="B29" s="3"/>
      <c r="C29" s="3"/>
      <c r="S29" s="2" t="s">
        <v>51</v>
      </c>
      <c r="T29" s="2">
        <v>0.9727831627573279</v>
      </c>
    </row>
    <row r="30" spans="2:21" ht="15.75" thickBot="1" x14ac:dyDescent="0.3">
      <c r="B30" s="3"/>
      <c r="C30" s="3"/>
      <c r="F30" s="2" t="s">
        <v>9</v>
      </c>
      <c r="S30" s="2" t="s">
        <v>52</v>
      </c>
      <c r="T30" s="2">
        <v>0.94630708174415001</v>
      </c>
    </row>
    <row r="31" spans="2:21" x14ac:dyDescent="0.25">
      <c r="B31" s="3"/>
      <c r="C31" s="3"/>
      <c r="F31" s="11"/>
      <c r="G31" s="11" t="s">
        <v>10</v>
      </c>
      <c r="H31" s="11" t="s">
        <v>11</v>
      </c>
      <c r="I31" s="11" t="s">
        <v>12</v>
      </c>
      <c r="J31" s="11" t="s">
        <v>13</v>
      </c>
      <c r="K31" s="11" t="s">
        <v>14</v>
      </c>
      <c r="S31" s="2" t="s">
        <v>53</v>
      </c>
      <c r="T31" s="2">
        <v>0.93556849809297993</v>
      </c>
    </row>
    <row r="32" spans="2:21" x14ac:dyDescent="0.25">
      <c r="B32" s="3"/>
      <c r="C32" s="3"/>
      <c r="F32" s="2" t="s">
        <v>15</v>
      </c>
      <c r="G32" s="2">
        <v>1</v>
      </c>
      <c r="H32" s="2">
        <v>2622.8928571428569</v>
      </c>
      <c r="I32" s="2">
        <v>2622.8928571428569</v>
      </c>
      <c r="J32" s="2">
        <v>88.122150227981635</v>
      </c>
      <c r="K32" s="2">
        <v>2.3130562281348347E-4</v>
      </c>
      <c r="S32" s="2" t="s">
        <v>54</v>
      </c>
      <c r="T32" s="2">
        <v>5.4556654694258659</v>
      </c>
    </row>
    <row r="33" spans="2:27" ht="15.75" thickBot="1" x14ac:dyDescent="0.3">
      <c r="B33" s="3"/>
      <c r="C33" s="3"/>
      <c r="F33" s="2" t="s">
        <v>16</v>
      </c>
      <c r="G33" s="2">
        <v>5</v>
      </c>
      <c r="H33" s="2">
        <v>148.82142857142878</v>
      </c>
      <c r="I33" s="2">
        <v>29.764285714285755</v>
      </c>
      <c r="S33" s="13" t="s">
        <v>55</v>
      </c>
      <c r="T33" s="13">
        <v>7</v>
      </c>
    </row>
    <row r="34" spans="2:27" ht="15.75" thickBot="1" x14ac:dyDescent="0.3">
      <c r="B34" s="3"/>
      <c r="C34" s="3"/>
      <c r="F34" s="13" t="s">
        <v>17</v>
      </c>
      <c r="G34" s="13">
        <v>6</v>
      </c>
      <c r="H34" s="13">
        <v>2771.7142857142858</v>
      </c>
      <c r="I34" s="13"/>
      <c r="J34" s="13"/>
      <c r="K34" s="13"/>
    </row>
    <row r="35" spans="2:27" ht="15.75" thickBot="1" x14ac:dyDescent="0.3">
      <c r="B35" s="3"/>
      <c r="C35" s="3"/>
      <c r="S35" s="2" t="s">
        <v>9</v>
      </c>
    </row>
    <row r="36" spans="2:27" x14ac:dyDescent="0.25">
      <c r="B36" s="3"/>
      <c r="C36" s="3"/>
      <c r="F36" s="11"/>
      <c r="G36" s="11" t="s">
        <v>18</v>
      </c>
      <c r="H36" s="11" t="s">
        <v>7</v>
      </c>
      <c r="I36" s="11" t="s">
        <v>19</v>
      </c>
      <c r="J36" s="11" t="s">
        <v>20</v>
      </c>
      <c r="K36" s="11" t="s">
        <v>21</v>
      </c>
      <c r="L36" s="11" t="s">
        <v>22</v>
      </c>
      <c r="M36" s="11" t="s">
        <v>23</v>
      </c>
      <c r="N36" s="11" t="s">
        <v>24</v>
      </c>
      <c r="S36" s="11"/>
      <c r="T36" s="11" t="s">
        <v>60</v>
      </c>
      <c r="U36" s="11" t="s">
        <v>11</v>
      </c>
      <c r="V36" s="11" t="s">
        <v>12</v>
      </c>
      <c r="W36" s="11" t="s">
        <v>13</v>
      </c>
      <c r="X36" s="11" t="s">
        <v>61</v>
      </c>
    </row>
    <row r="37" spans="2:27" x14ac:dyDescent="0.25">
      <c r="B37" s="3"/>
      <c r="C37" s="3"/>
      <c r="F37" s="2" t="s">
        <v>25</v>
      </c>
      <c r="G37" s="2">
        <v>42.750000000000057</v>
      </c>
      <c r="H37" s="2">
        <v>13.561001633586018</v>
      </c>
      <c r="I37" s="2">
        <v>3.1524220079822682</v>
      </c>
      <c r="J37" s="2">
        <v>2.53098822762724E-2</v>
      </c>
      <c r="K37" s="2">
        <v>7.8903355276694427</v>
      </c>
      <c r="L37" s="2">
        <v>77.609664472330678</v>
      </c>
      <c r="M37" s="2">
        <v>7.8903355276694427</v>
      </c>
      <c r="N37" s="2">
        <v>77.609664472330678</v>
      </c>
      <c r="S37" s="2" t="s">
        <v>56</v>
      </c>
      <c r="T37" s="2">
        <v>1</v>
      </c>
      <c r="U37" s="2">
        <v>2622.8928571428569</v>
      </c>
      <c r="V37" s="2">
        <v>2622.8928571428569</v>
      </c>
      <c r="W37" s="2">
        <v>88.122150227981635</v>
      </c>
      <c r="X37" s="2">
        <v>2.3130562281348347E-4</v>
      </c>
    </row>
    <row r="38" spans="2:27" ht="15.75" thickBot="1" x14ac:dyDescent="0.3">
      <c r="B38" s="3"/>
      <c r="C38" s="3"/>
      <c r="F38" s="13" t="s">
        <v>26</v>
      </c>
      <c r="G38" s="13">
        <v>0.38714285714285701</v>
      </c>
      <c r="H38" s="13">
        <v>4.1240954481323706E-2</v>
      </c>
      <c r="I38" s="13">
        <v>9.3873398909372412</v>
      </c>
      <c r="J38" s="13">
        <v>2.3130562281348368E-4</v>
      </c>
      <c r="K38" s="13">
        <v>0.28112960866886222</v>
      </c>
      <c r="L38" s="13">
        <v>0.4931561056168518</v>
      </c>
      <c r="M38" s="13">
        <v>0.28112960866886222</v>
      </c>
      <c r="N38" s="13">
        <v>0.4931561056168518</v>
      </c>
      <c r="S38" s="2" t="s">
        <v>57</v>
      </c>
      <c r="T38" s="2">
        <v>5</v>
      </c>
      <c r="U38" s="2">
        <v>148.82142857142878</v>
      </c>
      <c r="V38" s="2">
        <v>29.764285714285755</v>
      </c>
    </row>
    <row r="39" spans="2:27" ht="15.75" thickBot="1" x14ac:dyDescent="0.3">
      <c r="B39" s="3"/>
      <c r="C39" s="3"/>
      <c r="S39" s="13" t="s">
        <v>58</v>
      </c>
      <c r="T39" s="13">
        <v>6</v>
      </c>
      <c r="U39" s="13">
        <v>2771.7142857142858</v>
      </c>
      <c r="V39" s="13"/>
      <c r="W39" s="13"/>
      <c r="X39" s="13"/>
    </row>
    <row r="40" spans="2:27" ht="15.75" thickBot="1" x14ac:dyDescent="0.3">
      <c r="B40" s="3"/>
      <c r="C40" s="3"/>
    </row>
    <row r="41" spans="2:27" x14ac:dyDescent="0.25">
      <c r="B41" s="3"/>
      <c r="C41" s="3"/>
      <c r="S41" s="11"/>
      <c r="T41" s="11" t="s">
        <v>62</v>
      </c>
      <c r="U41" s="11" t="s">
        <v>54</v>
      </c>
      <c r="V41" s="11" t="s">
        <v>19</v>
      </c>
      <c r="W41" s="11" t="s">
        <v>63</v>
      </c>
      <c r="X41" s="11" t="s">
        <v>64</v>
      </c>
      <c r="Y41" s="11" t="s">
        <v>65</v>
      </c>
      <c r="Z41" s="11" t="s">
        <v>66</v>
      </c>
      <c r="AA41" s="11" t="s">
        <v>67</v>
      </c>
    </row>
    <row r="42" spans="2:27" x14ac:dyDescent="0.25">
      <c r="B42" s="3"/>
      <c r="C42" s="3"/>
      <c r="F42" s="2" t="s">
        <v>27</v>
      </c>
      <c r="S42" s="2" t="s">
        <v>59</v>
      </c>
      <c r="T42" s="2">
        <v>42.750000000000057</v>
      </c>
      <c r="U42" s="2">
        <v>13.561001633586018</v>
      </c>
      <c r="V42" s="2">
        <v>3.1524220079822682</v>
      </c>
      <c r="W42" s="2">
        <v>2.53098822762724E-2</v>
      </c>
      <c r="X42" s="2">
        <v>7.8903355276694427</v>
      </c>
      <c r="Y42" s="2">
        <v>77.609664472330678</v>
      </c>
      <c r="Z42" s="2">
        <v>7.8903355276694427</v>
      </c>
      <c r="AA42" s="2">
        <v>77.609664472330678</v>
      </c>
    </row>
    <row r="43" spans="2:27" ht="15.75" thickBot="1" x14ac:dyDescent="0.3">
      <c r="B43" s="3"/>
      <c r="C43" s="3"/>
      <c r="S43" s="13" t="s">
        <v>68</v>
      </c>
      <c r="T43" s="13">
        <v>0.38714285714285701</v>
      </c>
      <c r="U43" s="13">
        <v>4.1240954481323706E-2</v>
      </c>
      <c r="V43" s="13">
        <v>9.3873398909372412</v>
      </c>
      <c r="W43" s="13">
        <v>2.3130562281348368E-4</v>
      </c>
      <c r="X43" s="13">
        <v>0.28112960866886222</v>
      </c>
      <c r="Y43" s="13">
        <v>0.4931561056168518</v>
      </c>
      <c r="Z43" s="13">
        <v>0.28112960866886222</v>
      </c>
      <c r="AA43" s="13">
        <v>0.4931561056168518</v>
      </c>
    </row>
    <row r="44" spans="2:27" x14ac:dyDescent="0.25">
      <c r="B44" s="3"/>
      <c r="C44" s="3"/>
      <c r="F44" s="11" t="s">
        <v>8</v>
      </c>
      <c r="G44" s="11" t="s">
        <v>28</v>
      </c>
      <c r="H44" s="11" t="s">
        <v>16</v>
      </c>
      <c r="I44" s="11" t="s">
        <v>29</v>
      </c>
    </row>
    <row r="45" spans="2:27" x14ac:dyDescent="0.25">
      <c r="B45" s="3"/>
      <c r="C45" s="3"/>
      <c r="F45" s="2">
        <v>1</v>
      </c>
      <c r="G45" s="2">
        <v>149.21428571428572</v>
      </c>
      <c r="H45" s="2">
        <v>-0.21428571428572241</v>
      </c>
      <c r="I45" s="2">
        <v>-4.3026508910103282E-2</v>
      </c>
    </row>
    <row r="46" spans="2:27" x14ac:dyDescent="0.25">
      <c r="B46" s="3"/>
      <c r="C46" s="3"/>
      <c r="F46" s="2">
        <v>2</v>
      </c>
      <c r="G46" s="2">
        <v>178.25</v>
      </c>
      <c r="H46" s="2">
        <v>-8.25</v>
      </c>
      <c r="I46" s="2">
        <v>-1.6565205930389135</v>
      </c>
    </row>
    <row r="47" spans="2:27" x14ac:dyDescent="0.25">
      <c r="B47" s="3"/>
      <c r="C47" s="3"/>
      <c r="F47" s="2">
        <v>3</v>
      </c>
      <c r="G47" s="2">
        <v>139.53571428571431</v>
      </c>
      <c r="H47" s="2">
        <v>0.46428571428569398</v>
      </c>
      <c r="I47" s="2">
        <v>9.3224102638549494E-2</v>
      </c>
      <c r="S47" s="2" t="s">
        <v>69</v>
      </c>
    </row>
    <row r="48" spans="2:27" ht="15.75" thickBot="1" x14ac:dyDescent="0.3">
      <c r="B48" s="3"/>
      <c r="C48" s="3"/>
      <c r="F48" s="2">
        <v>4</v>
      </c>
      <c r="G48" s="2">
        <v>168.57142857142858</v>
      </c>
      <c r="H48" s="2">
        <v>-4.5714285714285836</v>
      </c>
      <c r="I48" s="2">
        <v>-0.91789885674883764</v>
      </c>
    </row>
    <row r="49" spans="2:22" x14ac:dyDescent="0.25">
      <c r="B49" s="3"/>
      <c r="C49" s="3"/>
      <c r="F49" s="2">
        <v>5</v>
      </c>
      <c r="G49" s="2">
        <v>187.92857142857144</v>
      </c>
      <c r="H49" s="2">
        <v>4.0714285714285552</v>
      </c>
      <c r="I49" s="2">
        <v>0.81750366929192808</v>
      </c>
      <c r="S49" s="11" t="s">
        <v>70</v>
      </c>
      <c r="T49" s="11" t="s">
        <v>71</v>
      </c>
      <c r="U49" s="11" t="s">
        <v>72</v>
      </c>
      <c r="V49" s="11" t="s">
        <v>73</v>
      </c>
    </row>
    <row r="50" spans="2:22" x14ac:dyDescent="0.25">
      <c r="B50" s="3"/>
      <c r="C50" s="3"/>
      <c r="F50" s="2">
        <v>6</v>
      </c>
      <c r="G50" s="2">
        <v>197.60714285714286</v>
      </c>
      <c r="H50" s="2">
        <v>2.3928571428571388</v>
      </c>
      <c r="I50" s="2">
        <v>0.48046268282946758</v>
      </c>
      <c r="S50" s="2">
        <v>1</v>
      </c>
      <c r="T50" s="2">
        <v>149.21428571428572</v>
      </c>
      <c r="U50" s="2">
        <v>-0.21428571428572241</v>
      </c>
      <c r="V50" s="2">
        <v>-4.3026508910103282E-2</v>
      </c>
    </row>
    <row r="51" spans="2:22" ht="15.75" thickBot="1" x14ac:dyDescent="0.3">
      <c r="B51" s="3"/>
      <c r="C51" s="3"/>
      <c r="F51" s="13">
        <v>7</v>
      </c>
      <c r="G51" s="13">
        <v>158.89285714285717</v>
      </c>
      <c r="H51" s="13">
        <v>6.1071428571428328</v>
      </c>
      <c r="I51" s="13">
        <v>1.2262555039378922</v>
      </c>
      <c r="S51" s="2">
        <v>2</v>
      </c>
      <c r="T51" s="2">
        <v>178.25</v>
      </c>
      <c r="U51" s="2">
        <v>-8.25</v>
      </c>
      <c r="V51" s="2">
        <v>-1.6565205930389135</v>
      </c>
    </row>
    <row r="52" spans="2:22" x14ac:dyDescent="0.25">
      <c r="B52" s="3"/>
      <c r="C52" s="3"/>
      <c r="S52" s="2">
        <v>3</v>
      </c>
      <c r="T52" s="2">
        <v>139.53571428571431</v>
      </c>
      <c r="U52" s="2">
        <v>0.46428571428569398</v>
      </c>
      <c r="V52" s="2">
        <v>9.3224102638549494E-2</v>
      </c>
    </row>
    <row r="53" spans="2:22" x14ac:dyDescent="0.25">
      <c r="B53" s="3"/>
      <c r="C53" s="3"/>
      <c r="S53" s="2">
        <v>4</v>
      </c>
      <c r="T53" s="2">
        <v>168.57142857142858</v>
      </c>
      <c r="U53" s="2">
        <v>-4.5714285714285836</v>
      </c>
      <c r="V53" s="2">
        <v>-0.91789885674883764</v>
      </c>
    </row>
    <row r="54" spans="2:22" x14ac:dyDescent="0.25">
      <c r="B54" s="3"/>
      <c r="C54" s="3"/>
      <c r="S54" s="2">
        <v>5</v>
      </c>
      <c r="T54" s="2">
        <v>187.92857142857144</v>
      </c>
      <c r="U54" s="2">
        <v>4.0714285714285552</v>
      </c>
      <c r="V54" s="2">
        <v>0.81750366929192808</v>
      </c>
    </row>
    <row r="55" spans="2:22" x14ac:dyDescent="0.25">
      <c r="B55" s="3"/>
      <c r="C55" s="3"/>
      <c r="S55" s="2">
        <v>6</v>
      </c>
      <c r="T55" s="2">
        <v>197.60714285714286</v>
      </c>
      <c r="U55" s="2">
        <v>2.3928571428571388</v>
      </c>
      <c r="V55" s="2">
        <v>0.48046268282946758</v>
      </c>
    </row>
    <row r="56" spans="2:22" ht="15.75" thickBot="1" x14ac:dyDescent="0.3">
      <c r="B56" s="3"/>
      <c r="C56" s="3"/>
      <c r="S56" s="13">
        <v>7</v>
      </c>
      <c r="T56" s="13">
        <v>158.89285714285717</v>
      </c>
      <c r="U56" s="13">
        <v>6.1071428571428328</v>
      </c>
      <c r="V56" s="13">
        <v>1.2262555039378922</v>
      </c>
    </row>
    <row r="57" spans="2:22" x14ac:dyDescent="0.25">
      <c r="B57" s="3"/>
      <c r="C57" s="3"/>
    </row>
    <row r="58" spans="2:22" x14ac:dyDescent="0.25">
      <c r="B58" s="3"/>
      <c r="C58" s="3"/>
    </row>
    <row r="59" spans="2:22" x14ac:dyDescent="0.25">
      <c r="B59" s="3"/>
      <c r="C59" s="3"/>
    </row>
    <row r="60" spans="2:22" x14ac:dyDescent="0.25">
      <c r="B60" s="3"/>
      <c r="C60" s="3"/>
    </row>
    <row r="61" spans="2:22" x14ac:dyDescent="0.25">
      <c r="B61" s="3"/>
      <c r="C61" s="3"/>
    </row>
    <row r="62" spans="2:22" x14ac:dyDescent="0.25">
      <c r="B62" s="3"/>
      <c r="C62" s="3"/>
    </row>
    <row r="63" spans="2:22" x14ac:dyDescent="0.25">
      <c r="B63" s="3"/>
      <c r="C63" s="3"/>
    </row>
    <row r="64" spans="2:22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2022-06-16T19:39:32Z</dcterms:created>
  <dcterms:modified xsi:type="dcterms:W3CDTF">2026-07-22T07:27:46Z</dcterms:modified>
</cp:coreProperties>
</file>