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105" documentId="13_ncr:1_{6673ACD3-1DA3-416E-8FCA-C2CA5A45ABED}" xr6:coauthVersionLast="47" xr6:coauthVersionMax="47" xr10:uidLastSave="{158EBB53-F72A-4404-A6BC-97A296EF4618}"/>
  <bookViews>
    <workbookView xWindow="-120" yWindow="-120" windowWidth="29040" windowHeight="17520" xr2:uid="{00000000-000D-0000-FFFF-FFFF00000000}"/>
  </bookViews>
  <sheets>
    <sheet name="Příklad-Example 15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  <c r="C22" i="1"/>
  <c r="C24" i="1" s="1"/>
  <c r="C27" i="1" s="1"/>
  <c r="C21" i="1"/>
  <c r="C25" i="1" s="1"/>
  <c r="D6" i="1"/>
  <c r="D7" i="1"/>
  <c r="D8" i="1"/>
  <c r="D9" i="1"/>
  <c r="D10" i="1"/>
  <c r="D11" i="1"/>
  <c r="D12" i="1"/>
  <c r="D13" i="1"/>
  <c r="D14" i="1"/>
  <c r="D15" i="1"/>
  <c r="D16" i="1"/>
  <c r="D5" i="1"/>
  <c r="M32" i="1"/>
  <c r="F8" i="1"/>
  <c r="F10" i="1" s="1"/>
  <c r="F7" i="1"/>
  <c r="F9" i="1" s="1"/>
  <c r="M21" i="1"/>
  <c r="C17" i="1"/>
  <c r="B17" i="1"/>
  <c r="M30" i="1"/>
  <c r="M22" i="1"/>
  <c r="M5" i="1"/>
  <c r="K15" i="1"/>
  <c r="F5" i="1" l="1"/>
  <c r="F4" i="1"/>
  <c r="M28" i="1" s="1"/>
  <c r="F12" i="1" l="1"/>
  <c r="N21" i="1"/>
  <c r="M31" i="1" s="1"/>
  <c r="F11" i="1"/>
  <c r="F6" i="1"/>
  <c r="J15" i="1" s="1"/>
  <c r="M29" i="1" l="1"/>
</calcChain>
</file>

<file path=xl/sharedStrings.xml><?xml version="1.0" encoding="utf-8"?>
<sst xmlns="http://schemas.openxmlformats.org/spreadsheetml/2006/main" count="102" uniqueCount="87">
  <si>
    <t>Soubor 1</t>
  </si>
  <si>
    <t>Soubor 2</t>
  </si>
  <si>
    <t>Stř. hodnota</t>
  </si>
  <si>
    <t>Rozptyl</t>
  </si>
  <si>
    <t>Pozorování</t>
  </si>
  <si>
    <t>Hyp. rozdíl stř. hodnot</t>
  </si>
  <si>
    <t>Rozdíl</t>
  </si>
  <si>
    <t>t Stat</t>
  </si>
  <si>
    <t>P(T&lt;=t) (1)</t>
  </si>
  <si>
    <t>t krit (1)</t>
  </si>
  <si>
    <t>P(T&lt;=t) (2)</t>
  </si>
  <si>
    <t>t krit (2)</t>
  </si>
  <si>
    <t>rozptyl A</t>
  </si>
  <si>
    <t>rozptyl B</t>
  </si>
  <si>
    <t>Dvouvýběrový F-test pro rozptyl</t>
  </si>
  <si>
    <t>F</t>
  </si>
  <si>
    <t>P(F&lt;=f) (1)</t>
  </si>
  <si>
    <t>F krit (1)</t>
  </si>
  <si>
    <t>n_A</t>
  </si>
  <si>
    <t>n_B</t>
  </si>
  <si>
    <t>volnost A</t>
  </si>
  <si>
    <t>volnost B</t>
  </si>
  <si>
    <t>kritické hodnoty</t>
  </si>
  <si>
    <t>Data</t>
  </si>
  <si>
    <t>mi_1=_mi_2</t>
  </si>
  <si>
    <t>H_1:</t>
  </si>
  <si>
    <t>mi_1&gt;_mi_3</t>
  </si>
  <si>
    <t>p-hodnota oboustranného testu</t>
  </si>
  <si>
    <t>Dvouvýběrový t-test s nerovností rozptylů</t>
  </si>
  <si>
    <t>testová statistika F</t>
  </si>
  <si>
    <t>F neleží v oboru nezamítnutí H_0</t>
  </si>
  <si>
    <t>zamítáme H_0 o rovnosti rozptylů</t>
  </si>
  <si>
    <t>F.TEST</t>
  </si>
  <si>
    <t>p-hodnota oboustranného F-testu</t>
  </si>
  <si>
    <t>p&lt;0.05 =&gt; zamítáme H_0 o rozptylů</t>
  </si>
  <si>
    <t>T.TEST</t>
  </si>
  <si>
    <t>AP</t>
  </si>
  <si>
    <t>Počet stupňů volnosti</t>
  </si>
  <si>
    <t>Jednovýběrový t-test pro rozdíl hodnot</t>
  </si>
  <si>
    <t>t-statistika</t>
  </si>
  <si>
    <t>n</t>
  </si>
  <si>
    <t>směrodatná odchylka</t>
  </si>
  <si>
    <t>krit. hodnota</t>
  </si>
  <si>
    <t>p-hodnota</t>
  </si>
  <si>
    <t>PM/SM</t>
  </si>
  <si>
    <t>Bez PM/Withaut SM</t>
  </si>
  <si>
    <t>Rozdíl/Diference</t>
  </si>
  <si>
    <t>AP/Arithmetic mean</t>
  </si>
  <si>
    <t>One-sample t-test for the mean difference</t>
  </si>
  <si>
    <t>Arithmetic mean</t>
  </si>
  <si>
    <t>Standard deviation</t>
  </si>
  <si>
    <t>t-statistic</t>
  </si>
  <si>
    <t>Critical value</t>
  </si>
  <si>
    <t>p-value</t>
  </si>
  <si>
    <t>Critical values</t>
  </si>
  <si>
    <t>Degrees of freedom A</t>
  </si>
  <si>
    <t>Degrees of freedom B</t>
  </si>
  <si>
    <t>Test statistic</t>
  </si>
  <si>
    <t>Variance A</t>
  </si>
  <si>
    <t>Variance B</t>
  </si>
  <si>
    <t>Degrees of freedom</t>
  </si>
  <si>
    <t>p &lt; 0.05 =&gt; We reject H_0 of equal variances.</t>
  </si>
  <si>
    <t>p-value of the two-tailed F-test</t>
  </si>
  <si>
    <t>p-value of the two-tailed test</t>
  </si>
  <si>
    <t>F-Test Two-Sample for Variances</t>
  </si>
  <si>
    <t>Variable 1</t>
  </si>
  <si>
    <t>Variable 2</t>
  </si>
  <si>
    <t>Mean</t>
  </si>
  <si>
    <t>Variance</t>
  </si>
  <si>
    <t>Observations</t>
  </si>
  <si>
    <t>df</t>
  </si>
  <si>
    <t>P(F&lt;=f) one-tail</t>
  </si>
  <si>
    <t>F Critical one-tail</t>
  </si>
  <si>
    <t>t-Test: Two-Sample Assuming Unequal Variances</t>
  </si>
  <si>
    <t>Hypothesized Mean Difference</t>
  </si>
  <si>
    <t>P(T&lt;=t) one-tail</t>
  </si>
  <si>
    <t>t Critical one-tail</t>
  </si>
  <si>
    <t>P(T&lt;=t) two-tail</t>
  </si>
  <si>
    <t>t Critical two-tail</t>
  </si>
  <si>
    <t>H_0:</t>
  </si>
  <si>
    <t>2.7 &gt; 1.8 =&gt; Zamítáme H_0.</t>
  </si>
  <si>
    <t>0.01 &lt; 0.05 =&gt; Zamítáme H_0.</t>
  </si>
  <si>
    <t>0.01 &lt; 0.05 =&gt; We reject H_0.</t>
  </si>
  <si>
    <t>2.7 &gt; 1.8 =&gt; We reject H_0.</t>
  </si>
  <si>
    <t>p &lt; 0.05 =&gt; Zamítáme H_0 o rovnosti průměrů.</t>
  </si>
  <si>
    <t>p &lt; 0.05 =&gt; Zamítáme H_0 o rovnosti rozptylů.</t>
  </si>
  <si>
    <t>p &lt; 0.05 =&gt; We reject H_0 of equality of means.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</si>
</sst>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23</xdr:row>
      <xdr:rowOff>0</xdr:rowOff>
    </xdr:from>
    <xdr:to>
      <xdr:col>14</xdr:col>
      <xdr:colOff>362183</xdr:colOff>
      <xdr:row>27</xdr:row>
      <xdr:rowOff>106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5E66A16-0102-BDBA-4B8E-99B3CB3C4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2550" y="4219575"/>
          <a:ext cx="1667108" cy="762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4"/>
  <sheetViews>
    <sheetView tabSelected="1" workbookViewId="0"/>
  </sheetViews>
  <sheetFormatPr defaultRowHeight="15" x14ac:dyDescent="0.25"/>
  <cols>
    <col min="1" max="1" width="20.5703125" style="5" customWidth="1"/>
    <col min="2" max="2" width="9.140625" style="5"/>
    <col min="3" max="3" width="26.85546875" style="5" customWidth="1"/>
    <col min="4" max="4" width="18.42578125" style="5" customWidth="1"/>
    <col min="5" max="5" width="17.7109375" style="5" bestFit="1" customWidth="1"/>
    <col min="6" max="6" width="12" style="5" customWidth="1"/>
    <col min="7" max="7" width="20.85546875" style="5" customWidth="1"/>
    <col min="8" max="8" width="10.140625" style="5" customWidth="1"/>
    <col min="9" max="9" width="20.85546875" style="5" customWidth="1"/>
    <col min="10" max="10" width="12.7109375" style="5" customWidth="1"/>
    <col min="11" max="11" width="11.7109375" style="5" customWidth="1"/>
    <col min="12" max="12" width="3.7109375" style="5" customWidth="1"/>
    <col min="13" max="13" width="10.7109375" style="5" bestFit="1" customWidth="1"/>
    <col min="14" max="17" width="9.140625" style="5"/>
    <col min="18" max="18" width="29.28515625" style="5" customWidth="1"/>
    <col min="19" max="19" width="14" style="5" customWidth="1"/>
    <col min="20" max="20" width="12" style="5" customWidth="1"/>
    <col min="21" max="16384" width="9.140625" style="5"/>
  </cols>
  <sheetData>
    <row r="2" spans="2:20" x14ac:dyDescent="0.25">
      <c r="B2" s="3"/>
      <c r="C2" s="4" t="s">
        <v>79</v>
      </c>
      <c r="D2" s="5" t="s">
        <v>24</v>
      </c>
    </row>
    <row r="3" spans="2:20" x14ac:dyDescent="0.25">
      <c r="B3" s="3" t="s">
        <v>23</v>
      </c>
      <c r="C3" s="4" t="s">
        <v>25</v>
      </c>
      <c r="D3" s="5" t="s">
        <v>26</v>
      </c>
      <c r="M3" s="2"/>
    </row>
    <row r="4" spans="2:20" x14ac:dyDescent="0.25">
      <c r="B4" s="5" t="s">
        <v>44</v>
      </c>
      <c r="C4" s="5" t="s">
        <v>45</v>
      </c>
      <c r="D4" s="5" t="s">
        <v>46</v>
      </c>
      <c r="E4" s="5" t="s">
        <v>12</v>
      </c>
      <c r="F4" s="5">
        <f>_xlfn.VAR.S(B5:B16)</f>
        <v>16.265151515151516</v>
      </c>
      <c r="G4" s="5" t="s">
        <v>58</v>
      </c>
      <c r="I4" s="6" t="s">
        <v>14</v>
      </c>
      <c r="J4" s="6"/>
      <c r="K4" s="6"/>
      <c r="M4" s="5" t="s">
        <v>32</v>
      </c>
      <c r="R4" s="6" t="s">
        <v>64</v>
      </c>
      <c r="S4" s="6"/>
      <c r="T4" s="6"/>
    </row>
    <row r="5" spans="2:20" ht="15.75" thickBot="1" x14ac:dyDescent="0.3">
      <c r="B5" s="7">
        <v>90</v>
      </c>
      <c r="C5" s="7">
        <v>67</v>
      </c>
      <c r="D5" s="5">
        <f>B5-C5</f>
        <v>23</v>
      </c>
      <c r="E5" s="5" t="s">
        <v>13</v>
      </c>
      <c r="F5" s="5">
        <f>_xlfn.VAR.S(C5:C16)</f>
        <v>104.1515151515156</v>
      </c>
      <c r="G5" s="5" t="s">
        <v>59</v>
      </c>
      <c r="I5" s="6"/>
      <c r="J5" s="6"/>
      <c r="K5" s="6"/>
      <c r="M5" s="5">
        <f>_xlfn.F.TEST(B5:B16,C5:C16)</f>
        <v>4.6245816627206119E-3</v>
      </c>
      <c r="N5" s="2" t="s">
        <v>33</v>
      </c>
      <c r="R5" s="6"/>
      <c r="S5" s="6"/>
      <c r="T5" s="6"/>
    </row>
    <row r="6" spans="2:20" x14ac:dyDescent="0.25">
      <c r="B6" s="7">
        <v>85</v>
      </c>
      <c r="C6" s="7">
        <v>90</v>
      </c>
      <c r="D6" s="5">
        <f t="shared" ref="D6:D16" si="0">B6-C6</f>
        <v>-5</v>
      </c>
      <c r="E6" s="5" t="s">
        <v>29</v>
      </c>
      <c r="F6" s="5">
        <f>F4/F5</f>
        <v>0.15616816991562343</v>
      </c>
      <c r="G6" s="5" t="s">
        <v>57</v>
      </c>
      <c r="I6" s="8"/>
      <c r="J6" s="8" t="s">
        <v>0</v>
      </c>
      <c r="K6" s="8" t="s">
        <v>1</v>
      </c>
      <c r="M6" s="2"/>
      <c r="N6" s="6" t="s">
        <v>62</v>
      </c>
      <c r="R6" s="8"/>
      <c r="S6" s="8" t="s">
        <v>65</v>
      </c>
      <c r="T6" s="8" t="s">
        <v>66</v>
      </c>
    </row>
    <row r="7" spans="2:20" x14ac:dyDescent="0.25">
      <c r="B7" s="7">
        <v>88</v>
      </c>
      <c r="C7" s="7">
        <v>71</v>
      </c>
      <c r="D7" s="5">
        <f t="shared" si="0"/>
        <v>17</v>
      </c>
      <c r="E7" s="5" t="s">
        <v>18</v>
      </c>
      <c r="F7" s="5">
        <f>COUNT(B5:B16)</f>
        <v>12</v>
      </c>
      <c r="I7" s="6" t="s">
        <v>2</v>
      </c>
      <c r="J7" s="6">
        <v>87.916666666666671</v>
      </c>
      <c r="K7" s="6">
        <v>80.833333333333329</v>
      </c>
      <c r="M7" s="2" t="s">
        <v>34</v>
      </c>
      <c r="R7" s="6" t="s">
        <v>67</v>
      </c>
      <c r="S7" s="6">
        <v>87.916666666666671</v>
      </c>
      <c r="T7" s="6">
        <v>80.833333333333329</v>
      </c>
    </row>
    <row r="8" spans="2:20" x14ac:dyDescent="0.25">
      <c r="B8" s="7">
        <v>89</v>
      </c>
      <c r="C8" s="7">
        <v>95</v>
      </c>
      <c r="D8" s="5">
        <f t="shared" si="0"/>
        <v>-6</v>
      </c>
      <c r="E8" s="5" t="s">
        <v>19</v>
      </c>
      <c r="F8" s="5">
        <f>COUNT(C5:C16)</f>
        <v>12</v>
      </c>
      <c r="I8" s="6" t="s">
        <v>3</v>
      </c>
      <c r="J8" s="6">
        <v>16.265151515151516</v>
      </c>
      <c r="K8" s="6">
        <v>104.1515151515156</v>
      </c>
      <c r="M8" s="6" t="s">
        <v>61</v>
      </c>
      <c r="R8" s="6" t="s">
        <v>68</v>
      </c>
      <c r="S8" s="6">
        <v>16.265151515151516</v>
      </c>
      <c r="T8" s="6">
        <v>104.1515151515156</v>
      </c>
    </row>
    <row r="9" spans="2:20" x14ac:dyDescent="0.25">
      <c r="B9" s="7">
        <v>94</v>
      </c>
      <c r="C9" s="7">
        <v>88</v>
      </c>
      <c r="D9" s="5">
        <f t="shared" si="0"/>
        <v>6</v>
      </c>
      <c r="E9" s="5" t="s">
        <v>20</v>
      </c>
      <c r="F9" s="5">
        <f>F7-1</f>
        <v>11</v>
      </c>
      <c r="G9" s="6" t="s">
        <v>55</v>
      </c>
      <c r="I9" s="6" t="s">
        <v>4</v>
      </c>
      <c r="J9" s="6">
        <v>12</v>
      </c>
      <c r="K9" s="6">
        <v>12</v>
      </c>
      <c r="N9" s="6"/>
      <c r="R9" s="6" t="s">
        <v>69</v>
      </c>
      <c r="S9" s="6">
        <v>12</v>
      </c>
      <c r="T9" s="6">
        <v>12</v>
      </c>
    </row>
    <row r="10" spans="2:20" x14ac:dyDescent="0.25">
      <c r="B10" s="7">
        <v>91</v>
      </c>
      <c r="C10" s="7">
        <v>83</v>
      </c>
      <c r="D10" s="5">
        <f t="shared" si="0"/>
        <v>8</v>
      </c>
      <c r="E10" s="9" t="s">
        <v>21</v>
      </c>
      <c r="F10" s="5">
        <f>F8-1</f>
        <v>11</v>
      </c>
      <c r="G10" s="6" t="s">
        <v>56</v>
      </c>
      <c r="I10" s="6" t="s">
        <v>6</v>
      </c>
      <c r="J10" s="6">
        <v>11</v>
      </c>
      <c r="K10" s="6">
        <v>11</v>
      </c>
      <c r="R10" s="6" t="s">
        <v>70</v>
      </c>
      <c r="S10" s="6">
        <v>11</v>
      </c>
      <c r="T10" s="6">
        <v>11</v>
      </c>
    </row>
    <row r="11" spans="2:20" x14ac:dyDescent="0.25">
      <c r="B11" s="7">
        <v>79</v>
      </c>
      <c r="C11" s="7">
        <v>72</v>
      </c>
      <c r="D11" s="5">
        <f t="shared" si="0"/>
        <v>7</v>
      </c>
      <c r="E11" s="5" t="s">
        <v>22</v>
      </c>
      <c r="F11" s="5">
        <f>_xlfn.F.INV(0.05,F9,F10)</f>
        <v>0.35487035988387877</v>
      </c>
      <c r="G11" s="5" t="s">
        <v>54</v>
      </c>
      <c r="I11" s="6" t="s">
        <v>15</v>
      </c>
      <c r="J11" s="6">
        <v>0.15616816991562343</v>
      </c>
      <c r="K11" s="6"/>
      <c r="R11" s="6" t="s">
        <v>15</v>
      </c>
      <c r="S11" s="6">
        <v>0.15616816991562343</v>
      </c>
      <c r="T11" s="6"/>
    </row>
    <row r="12" spans="2:20" x14ac:dyDescent="0.25">
      <c r="B12" s="7">
        <v>83</v>
      </c>
      <c r="C12" s="7">
        <v>66</v>
      </c>
      <c r="D12" s="5">
        <f t="shared" si="0"/>
        <v>17</v>
      </c>
      <c r="F12" s="5">
        <f>_xlfn.F.INV(0.95,F9,F10)</f>
        <v>2.8179304699530863</v>
      </c>
      <c r="I12" s="6" t="s">
        <v>16</v>
      </c>
      <c r="J12" s="6">
        <v>2.3122908313601975E-3</v>
      </c>
      <c r="K12" s="6"/>
      <c r="R12" s="6" t="s">
        <v>71</v>
      </c>
      <c r="S12" s="6">
        <v>2.3122908313601975E-3</v>
      </c>
      <c r="T12" s="6"/>
    </row>
    <row r="13" spans="2:20" ht="15.75" thickBot="1" x14ac:dyDescent="0.3">
      <c r="B13" s="7">
        <v>87</v>
      </c>
      <c r="C13" s="7">
        <v>75</v>
      </c>
      <c r="D13" s="5">
        <f t="shared" si="0"/>
        <v>12</v>
      </c>
      <c r="E13" s="2"/>
      <c r="F13" s="2" t="s">
        <v>30</v>
      </c>
      <c r="I13" s="10" t="s">
        <v>17</v>
      </c>
      <c r="J13" s="10">
        <v>0.35487035988387905</v>
      </c>
      <c r="K13" s="10"/>
      <c r="R13" s="10" t="s">
        <v>72</v>
      </c>
      <c r="S13" s="10">
        <v>0.35487035988387905</v>
      </c>
      <c r="T13" s="10"/>
    </row>
    <row r="14" spans="2:20" x14ac:dyDescent="0.25">
      <c r="B14" s="7">
        <v>88</v>
      </c>
      <c r="C14" s="7">
        <v>86</v>
      </c>
      <c r="D14" s="5">
        <f t="shared" si="0"/>
        <v>2</v>
      </c>
      <c r="E14" s="2"/>
      <c r="F14" s="2" t="s">
        <v>31</v>
      </c>
      <c r="I14" s="6"/>
      <c r="J14" s="6"/>
      <c r="K14" s="6"/>
    </row>
    <row r="15" spans="2:20" x14ac:dyDescent="0.25">
      <c r="B15" s="7">
        <v>91</v>
      </c>
      <c r="C15" s="7">
        <v>93</v>
      </c>
      <c r="D15" s="5">
        <f t="shared" si="0"/>
        <v>-2</v>
      </c>
      <c r="E15" s="2"/>
      <c r="I15" s="4" t="s">
        <v>27</v>
      </c>
      <c r="J15" s="6">
        <f>2*MIN(_xlfn.F.DIST(F6,J10,K10,TRUE),1-_xlfn.F.DIST(F6,J10,K10,TRUE))</f>
        <v>4.6245816627205304E-3</v>
      </c>
      <c r="K15" s="6">
        <f>2*J12</f>
        <v>4.6245816627203951E-3</v>
      </c>
    </row>
    <row r="16" spans="2:20" x14ac:dyDescent="0.25">
      <c r="B16" s="7">
        <v>90</v>
      </c>
      <c r="C16" s="7">
        <v>84</v>
      </c>
      <c r="D16" s="5">
        <f t="shared" si="0"/>
        <v>6</v>
      </c>
      <c r="I16" s="4" t="s">
        <v>63</v>
      </c>
      <c r="J16" s="2" t="s">
        <v>85</v>
      </c>
      <c r="K16" s="6"/>
      <c r="S16" s="6" t="s">
        <v>61</v>
      </c>
    </row>
    <row r="17" spans="1:20" x14ac:dyDescent="0.25">
      <c r="A17" s="4" t="s">
        <v>47</v>
      </c>
      <c r="B17" s="5">
        <f>AVERAGE(B5:B16)</f>
        <v>87.916666666666671</v>
      </c>
      <c r="C17" s="5">
        <f>AVERAGE(C5:C16)</f>
        <v>80.833333333333329</v>
      </c>
      <c r="I17" s="6"/>
      <c r="J17" s="6"/>
      <c r="K17" s="6"/>
      <c r="S17" s="6"/>
    </row>
    <row r="18" spans="1:20" x14ac:dyDescent="0.25">
      <c r="A18" s="4"/>
      <c r="I18" s="6"/>
      <c r="J18" s="6"/>
      <c r="K18" s="6"/>
    </row>
    <row r="19" spans="1:20" x14ac:dyDescent="0.25">
      <c r="B19" s="6" t="s">
        <v>48</v>
      </c>
      <c r="M19" s="2"/>
      <c r="N19" s="2" t="s">
        <v>60</v>
      </c>
    </row>
    <row r="20" spans="1:20" x14ac:dyDescent="0.25">
      <c r="B20" s="2" t="s">
        <v>38</v>
      </c>
      <c r="I20" s="6" t="s">
        <v>28</v>
      </c>
      <c r="J20" s="6"/>
      <c r="K20" s="6"/>
      <c r="M20" s="5" t="s">
        <v>35</v>
      </c>
      <c r="N20" s="2" t="s">
        <v>37</v>
      </c>
      <c r="R20" s="6" t="s">
        <v>73</v>
      </c>
      <c r="S20" s="6"/>
      <c r="T20" s="6"/>
    </row>
    <row r="21" spans="1:20" ht="15.75" thickBot="1" x14ac:dyDescent="0.3">
      <c r="B21" s="4" t="s">
        <v>40</v>
      </c>
      <c r="C21" s="5">
        <f>COUNT(B5:B16)</f>
        <v>12</v>
      </c>
      <c r="I21" s="6"/>
      <c r="J21" s="6"/>
      <c r="K21" s="6"/>
      <c r="M21" s="5">
        <f>_xlfn.T.TEST(B5:B16,C5:C16,1,3)</f>
        <v>2.0854897516038851E-2</v>
      </c>
      <c r="N21" s="5">
        <f>(((F4/F7)+(F5/F8))^2)/(((F4/F7)^2/F9)+(((F5/F8)^2)/F10))</f>
        <v>14.353903081903701</v>
      </c>
      <c r="R21" s="6"/>
      <c r="S21" s="6"/>
      <c r="T21" s="6"/>
    </row>
    <row r="22" spans="1:20" x14ac:dyDescent="0.25">
      <c r="B22" s="4" t="s">
        <v>36</v>
      </c>
      <c r="C22" s="5">
        <f>AVERAGE(D5:D16)</f>
        <v>7.083333333333333</v>
      </c>
      <c r="D22" s="5" t="s">
        <v>49</v>
      </c>
      <c r="I22" s="8"/>
      <c r="J22" s="8" t="s">
        <v>0</v>
      </c>
      <c r="K22" s="8" t="s">
        <v>1</v>
      </c>
      <c r="M22" s="5">
        <f>_xlfn.T.TEST(B5:B16,C5:C16,2,3)</f>
        <v>4.1709795032077703E-2</v>
      </c>
      <c r="R22" s="8"/>
      <c r="S22" s="8" t="s">
        <v>65</v>
      </c>
      <c r="T22" s="8" t="s">
        <v>66</v>
      </c>
    </row>
    <row r="23" spans="1:20" x14ac:dyDescent="0.25">
      <c r="B23" s="4" t="s">
        <v>41</v>
      </c>
      <c r="C23" s="5">
        <f>_xlfn.STDEV.S(D5:D16)</f>
        <v>9.059985283284588</v>
      </c>
      <c r="D23" s="6" t="s">
        <v>50</v>
      </c>
      <c r="I23" s="6" t="s">
        <v>2</v>
      </c>
      <c r="J23" s="6">
        <v>87.916666666666671</v>
      </c>
      <c r="K23" s="6">
        <v>80.833333333333329</v>
      </c>
      <c r="R23" s="6" t="s">
        <v>67</v>
      </c>
      <c r="S23" s="6">
        <v>87.916666666666671</v>
      </c>
      <c r="T23" s="6">
        <v>80.833333333333329</v>
      </c>
    </row>
    <row r="24" spans="1:20" x14ac:dyDescent="0.25">
      <c r="B24" s="4" t="s">
        <v>39</v>
      </c>
      <c r="C24" s="5">
        <f>(C22/C23)*SQRT(C21)</f>
        <v>2.7083251984779562</v>
      </c>
      <c r="D24" s="5" t="s">
        <v>51</v>
      </c>
      <c r="I24" s="6" t="s">
        <v>3</v>
      </c>
      <c r="J24" s="6">
        <v>16.265151515151516</v>
      </c>
      <c r="K24" s="6">
        <v>104.1515151515156</v>
      </c>
      <c r="R24" s="6" t="s">
        <v>68</v>
      </c>
      <c r="S24" s="6">
        <v>16.265151515151516</v>
      </c>
      <c r="T24" s="6">
        <v>104.1515151515156</v>
      </c>
    </row>
    <row r="25" spans="1:20" x14ac:dyDescent="0.25">
      <c r="B25" s="4" t="s">
        <v>42</v>
      </c>
      <c r="C25" s="5">
        <f>_xlfn.T.INV(0.95,C21-1)</f>
        <v>1.795884818704043</v>
      </c>
      <c r="D25" s="5" t="s">
        <v>52</v>
      </c>
      <c r="I25" s="6" t="s">
        <v>4</v>
      </c>
      <c r="J25" s="6">
        <v>12</v>
      </c>
      <c r="K25" s="6">
        <v>12</v>
      </c>
      <c r="R25" s="6" t="s">
        <v>69</v>
      </c>
      <c r="S25" s="6">
        <v>12</v>
      </c>
      <c r="T25" s="6">
        <v>12</v>
      </c>
    </row>
    <row r="26" spans="1:20" x14ac:dyDescent="0.25">
      <c r="C26" s="2" t="s">
        <v>80</v>
      </c>
      <c r="D26" s="2" t="s">
        <v>83</v>
      </c>
      <c r="I26" s="6" t="s">
        <v>5</v>
      </c>
      <c r="J26" s="6">
        <v>0</v>
      </c>
      <c r="K26" s="6"/>
      <c r="R26" s="6" t="s">
        <v>74</v>
      </c>
      <c r="S26" s="6">
        <v>0</v>
      </c>
      <c r="T26" s="6"/>
    </row>
    <row r="27" spans="1:20" x14ac:dyDescent="0.25">
      <c r="B27" s="4" t="s">
        <v>43</v>
      </c>
      <c r="C27" s="5">
        <f>1-_xlfn.T.DIST(C24,C21-1,TRUE)</f>
        <v>1.0175854086428959E-2</v>
      </c>
      <c r="D27" s="5" t="s">
        <v>53</v>
      </c>
      <c r="I27" s="6" t="s">
        <v>6</v>
      </c>
      <c r="J27" s="6">
        <v>14</v>
      </c>
      <c r="K27" s="6"/>
      <c r="R27" s="6" t="s">
        <v>70</v>
      </c>
      <c r="S27" s="6">
        <v>14</v>
      </c>
      <c r="T27" s="6"/>
    </row>
    <row r="28" spans="1:20" x14ac:dyDescent="0.25">
      <c r="C28" s="2" t="s">
        <v>81</v>
      </c>
      <c r="D28" s="2" t="s">
        <v>82</v>
      </c>
      <c r="I28" s="6" t="s">
        <v>7</v>
      </c>
      <c r="J28" s="6">
        <v>2.2360679774997889</v>
      </c>
      <c r="K28" s="6"/>
      <c r="M28" s="5">
        <f>(B17-C17)/SQRT((F4/F7)+(F5/F8))</f>
        <v>2.2360679774997889</v>
      </c>
      <c r="R28" s="6" t="s">
        <v>7</v>
      </c>
      <c r="S28" s="6">
        <v>2.2360679774997889</v>
      </c>
      <c r="T28" s="6"/>
    </row>
    <row r="29" spans="1:20" x14ac:dyDescent="0.25">
      <c r="I29" s="6" t="s">
        <v>8</v>
      </c>
      <c r="J29" s="6">
        <v>2.107289534113567E-2</v>
      </c>
      <c r="K29" s="6"/>
      <c r="M29" s="5">
        <f>1-_xlfn.T.DIST(M28,N21,TRUE)</f>
        <v>2.1072895341135656E-2</v>
      </c>
      <c r="R29" s="6" t="s">
        <v>75</v>
      </c>
      <c r="S29" s="6">
        <v>2.107289534113567E-2</v>
      </c>
      <c r="T29" s="6"/>
    </row>
    <row r="30" spans="1:20" x14ac:dyDescent="0.25">
      <c r="E30" s="2"/>
      <c r="I30" s="6" t="s">
        <v>9</v>
      </c>
      <c r="J30" s="6">
        <v>1.7613101357748921</v>
      </c>
      <c r="K30" s="6"/>
      <c r="M30" s="5">
        <f>_xlfn.T.INV(0.95,J27)</f>
        <v>1.7613101357748921</v>
      </c>
      <c r="R30" s="6" t="s">
        <v>76</v>
      </c>
      <c r="S30" s="6">
        <v>1.7613101357748921</v>
      </c>
      <c r="T30" s="6"/>
    </row>
    <row r="31" spans="1:20" x14ac:dyDescent="0.25">
      <c r="E31" s="2"/>
      <c r="I31" s="6" t="s">
        <v>10</v>
      </c>
      <c r="J31" s="6">
        <v>4.2145790682271339E-2</v>
      </c>
      <c r="K31" s="6"/>
      <c r="M31" s="5">
        <f>2*(1-_xlfn.T.DIST(M28,N21,TRUE))</f>
        <v>4.2145790682271311E-2</v>
      </c>
      <c r="R31" s="6" t="s">
        <v>77</v>
      </c>
      <c r="S31" s="6">
        <v>4.2145790682271339E-2</v>
      </c>
      <c r="T31" s="6"/>
    </row>
    <row r="32" spans="1:20" ht="15.75" thickBot="1" x14ac:dyDescent="0.3">
      <c r="I32" s="10" t="s">
        <v>11</v>
      </c>
      <c r="J32" s="10">
        <v>2.1447866879178044</v>
      </c>
      <c r="K32" s="10"/>
      <c r="M32" s="5">
        <f>_xlfn.T.INV(0.975,J27)</f>
        <v>2.1447866879178035</v>
      </c>
      <c r="R32" s="10" t="s">
        <v>78</v>
      </c>
      <c r="S32" s="10">
        <v>2.1447866879178044</v>
      </c>
      <c r="T32" s="10"/>
    </row>
    <row r="33" spans="9:19" x14ac:dyDescent="0.25">
      <c r="I33" s="6"/>
      <c r="J33" s="6"/>
      <c r="K33" s="6"/>
    </row>
    <row r="34" spans="9:19" x14ac:dyDescent="0.25">
      <c r="J34" s="5" t="s">
        <v>84</v>
      </c>
      <c r="S34" s="1" t="s">
        <v>86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2026-07-22T07:40:50Z</dcterms:modified>
</cp:coreProperties>
</file>