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ucb-my.sharepoint.com/personal/pcerny_jcu_cz/Documents/Projekty a granty/2024 NPO Udržitelnost/"/>
    </mc:Choice>
  </mc:AlternateContent>
  <xr:revisionPtr revIDLastSave="157" documentId="8_{DF66F0A9-A28B-4407-A345-9322E74ABC13}" xr6:coauthVersionLast="47" xr6:coauthVersionMax="47" xr10:uidLastSave="{E85EFDD6-9710-41A6-857F-F37315F9148A}"/>
  <bookViews>
    <workbookView xWindow="-28920" yWindow="8715" windowWidth="29040" windowHeight="15720" xr2:uid="{C43619BD-EF2E-4FEF-9D8B-7E163C9859D3}"/>
  </bookViews>
  <sheets>
    <sheet name="Aktivita" sheetId="9" r:id="rId1"/>
    <sheet name="Dotazník" sheetId="1" r:id="rId2"/>
    <sheet name="Návod FB" sheetId="2" r:id="rId3"/>
    <sheet name="Návod IG" sheetId="3" r:id="rId4"/>
    <sheet name="Návod TikTok" sheetId="5" r:id="rId5"/>
    <sheet name="Návod YT" sheetId="6" r:id="rId6"/>
    <sheet name="Výpočty" sheetId="7" state="hidden" r:id="rId7"/>
    <sheet name="Vyhodnocení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7" l="1"/>
  <c r="E25" i="7"/>
  <c r="E56" i="7"/>
  <c r="E27" i="7"/>
  <c r="E55" i="7"/>
  <c r="E54" i="7"/>
  <c r="E53" i="7"/>
  <c r="E52" i="7"/>
  <c r="E51" i="7"/>
  <c r="E50" i="7"/>
  <c r="E28" i="7"/>
  <c r="E20" i="7"/>
  <c r="E26" i="7"/>
  <c r="E24" i="7"/>
  <c r="E23" i="7"/>
  <c r="E21" i="7"/>
  <c r="E37" i="7"/>
  <c r="E13" i="7"/>
  <c r="E11" i="7"/>
  <c r="E10" i="7"/>
  <c r="E12" i="7"/>
  <c r="E19" i="7"/>
  <c r="E9" i="7"/>
  <c r="E8" i="7"/>
  <c r="E17" i="7"/>
  <c r="E18" i="7"/>
  <c r="E16" i="7"/>
  <c r="E15" i="7"/>
  <c r="E14" i="7"/>
  <c r="E57" i="7" l="1"/>
  <c r="B29" i="9" s="1"/>
  <c r="K7" i="7" s="1"/>
  <c r="F29" i="9" s="1"/>
  <c r="E29" i="7"/>
  <c r="E30" i="7" s="1"/>
  <c r="E31" i="7" s="1"/>
  <c r="E43" i="7" l="1"/>
  <c r="F17" i="8" s="1"/>
  <c r="E42" i="7"/>
  <c r="F16" i="8" s="1"/>
  <c r="E39" i="7"/>
  <c r="F14" i="8" s="1"/>
  <c r="E40" i="7"/>
  <c r="F15" i="8" s="1"/>
  <c r="F5" i="8"/>
  <c r="F7" i="8" l="1"/>
  <c r="F9" i="8"/>
</calcChain>
</file>

<file path=xl/sharedStrings.xml><?xml version="1.0" encoding="utf-8"?>
<sst xmlns="http://schemas.openxmlformats.org/spreadsheetml/2006/main" count="137" uniqueCount="116">
  <si>
    <t>Aktivita pro studenty</t>
  </si>
  <si>
    <r>
      <t xml:space="preserve">Za pomocí internetu vyhledej následující údaje a vyplň je do políčka vedle. </t>
    </r>
    <r>
      <rPr>
        <b/>
        <sz val="12"/>
        <color theme="0" tint="-4.9989318521683403E-2"/>
        <rFont val="Aptos Narrow"/>
        <family val="2"/>
        <scheme val="minor"/>
      </rPr>
      <t>Během práce na počítači si zaznamenávej údaje do tištěné tabulky!</t>
    </r>
  </si>
  <si>
    <t>Nalezený údaj:</t>
  </si>
  <si>
    <t>3.    V jeké zemi EU je v tento okamžik největší produkce CO2 z výroby elektřiny?</t>
  </si>
  <si>
    <t>4.    V jaké zemi EU je v tento okamžik nejmenší produkce CO2 z výroby elektřiny?</t>
  </si>
  <si>
    <t>Údaje z papírové tabulky přepište do kolonek níže:</t>
  </si>
  <si>
    <t>Činnosti</t>
  </si>
  <si>
    <t>Hodnota</t>
  </si>
  <si>
    <t>Počet vyhledání na Googlu</t>
  </si>
  <si>
    <t>Počet otevřených webových stránek</t>
  </si>
  <si>
    <t>Počet odeslaných zpráv přes Messenger / WhatsApp apod.</t>
  </si>
  <si>
    <t>Sledování monitoru, resp. práce na počítači (v minutách)</t>
  </si>
  <si>
    <t>Aktivita na sociální síti (v minutách)</t>
  </si>
  <si>
    <t>Při vyhledání požadovaných údajů bylo tvou činností vygenerováno přibližně:</t>
  </si>
  <si>
    <t>gramů CO2</t>
  </si>
  <si>
    <t>Uhlíková stopa - dotazník</t>
  </si>
  <si>
    <t>hod.</t>
  </si>
  <si>
    <t>min.</t>
  </si>
  <si>
    <t>Návod na zjištění času na Facebooku v mobilní aplikaci ↗</t>
  </si>
  <si>
    <t>Návod na zjištění času na Instagramu  v mobilní aplikaci ↗</t>
  </si>
  <si>
    <t>Návod na zjištění času na YouTube  v mobilní aplikaci ↗</t>
  </si>
  <si>
    <t>ks</t>
  </si>
  <si>
    <t>BTC</t>
  </si>
  <si>
    <t>km/týden</t>
  </si>
  <si>
    <t>typický počet cestujících ve vozidle</t>
  </si>
  <si>
    <t>ks/den</t>
  </si>
  <si>
    <t>VYHODNOTIT →</t>
  </si>
  <si>
    <t>Návod na zjištění času stráveného na Facebooku:</t>
  </si>
  <si>
    <t>←ZPĚT</t>
  </si>
  <si>
    <t>Návod na zjištění času stráveného na Instagramu:</t>
  </si>
  <si>
    <t>Návod na zjištění času stráveného na TikToku:</t>
  </si>
  <si>
    <t>Návod na zjištění času stráveného na YouTube:</t>
  </si>
  <si>
    <t>Výpočet brouzdání:</t>
  </si>
  <si>
    <t>Výpočet FB:</t>
  </si>
  <si>
    <t>Výpočet IG:</t>
  </si>
  <si>
    <t>Výpočet TikTok:</t>
  </si>
  <si>
    <t>Výpočet YT:</t>
  </si>
  <si>
    <t>Výpočet jiné sítě:</t>
  </si>
  <si>
    <t>Výpočet e-maily:</t>
  </si>
  <si>
    <t>Výpočet čas na PC:</t>
  </si>
  <si>
    <t>Výpočet hry:</t>
  </si>
  <si>
    <t>Výpočet těžení:</t>
  </si>
  <si>
    <t>Výpočet transakce krypto:</t>
  </si>
  <si>
    <t>Výpočet bankovní transakce:</t>
  </si>
  <si>
    <t>Výpočet TV:</t>
  </si>
  <si>
    <t>Produkce uhlíku na ostatní elektickou spotřebu (ledničky, osvětlení, vaření apod:</t>
  </si>
  <si>
    <t>2 MWh</t>
  </si>
  <si>
    <t>Produkce na vytápění:</t>
  </si>
  <si>
    <t>Cestování autem:</t>
  </si>
  <si>
    <t>Cestování vlakem:</t>
  </si>
  <si>
    <t>Cestování MHD:</t>
  </si>
  <si>
    <t>Odpad:</t>
  </si>
  <si>
    <t>Dýchání:</t>
  </si>
  <si>
    <t>SUMA:</t>
  </si>
  <si>
    <t>g/osoba a rok</t>
  </si>
  <si>
    <t>kg/osoba a rok</t>
  </si>
  <si>
    <t>tun/osoba a rok</t>
  </si>
  <si>
    <t>Průměr celosvětový na hlavu a rok:</t>
  </si>
  <si>
    <t>Průměrný američan vyprodukuje:</t>
  </si>
  <si>
    <t>Průměrný Čech vyprodukuje:</t>
  </si>
  <si>
    <t>Z toho na vytápění jde cca 40 %:</t>
  </si>
  <si>
    <t>O kolik menší/větší produkce u Čecha:</t>
  </si>
  <si>
    <t>poměr</t>
  </si>
  <si>
    <t>O kolik menší/větší produkce u Američana:</t>
  </si>
  <si>
    <t>O kolik menší/větší produkce u Kongo:</t>
  </si>
  <si>
    <t>O kolik menší/větší produkce u Kataru:</t>
  </si>
  <si>
    <t>Aktivita:</t>
  </si>
  <si>
    <t>(g)</t>
  </si>
  <si>
    <t>Jedno vyhledání na Google</t>
  </si>
  <si>
    <t>Kliknutí na webovou stránku (průměrnou)</t>
  </si>
  <si>
    <t>Poslání zprávy</t>
  </si>
  <si>
    <t>Sledování monitoru</t>
  </si>
  <si>
    <t>Spotřeba počítače/min.</t>
  </si>
  <si>
    <t>Spotřeba sociální sítě/min.</t>
  </si>
  <si>
    <t>Vyhodnocení</t>
  </si>
  <si>
    <t>tun CO2.</t>
  </si>
  <si>
    <t xml:space="preserve">To představuje </t>
  </si>
  <si>
    <t>malých osobních automobilů Škoda Fabia</t>
  </si>
  <si>
    <t>nebo</t>
  </si>
  <si>
    <t>klasických červených stavebních cihel.</t>
  </si>
  <si>
    <t xml:space="preserve">Průměrný Čech vyproduje </t>
  </si>
  <si>
    <t>tun CO2 za rok.</t>
  </si>
  <si>
    <t>Tvá roční produkce CO2 je</t>
  </si>
  <si>
    <t>násobek produkce CO2 průměrného Čecha.</t>
  </si>
  <si>
    <t>násobek produkce CO2 průměrného Američana.</t>
  </si>
  <si>
    <t>násobek produkce CO2 průměrného obyvatele Demokratické republiky Kongo (Afrika).</t>
  </si>
  <si>
    <t>násobek produkce CO2 průměrného obyvatele Kataru.</t>
  </si>
  <si>
    <t xml:space="preserve"> </t>
  </si>
  <si>
    <t>2.     Kolik % se aktuálně vyrábí v ČR z nízkoemisních zdrojů? Jak definujete nízkoemisní zdroj?</t>
  </si>
  <si>
    <t>Počet dotazů/promtů zadaných ke zpracování nějakému modelu AI (Gemini, ChatGPT apod.)</t>
  </si>
  <si>
    <t>Dotazy/promty AI</t>
  </si>
  <si>
    <r>
      <t>17. Odhadni, kolik km průměrně každý</t>
    </r>
    <r>
      <rPr>
        <b/>
        <sz val="12"/>
        <color theme="0"/>
        <rFont val="Aptos Narrow"/>
        <family val="2"/>
        <scheme val="minor"/>
      </rPr>
      <t xml:space="preserve"> týden</t>
    </r>
    <r>
      <rPr>
        <sz val="12"/>
        <color theme="0"/>
        <rFont val="Aptos Narrow"/>
        <family val="2"/>
        <charset val="238"/>
        <scheme val="minor"/>
      </rPr>
      <t xml:space="preserve"> ujedeš v linkovém autobuse:</t>
    </r>
  </si>
  <si>
    <r>
      <rPr>
        <b/>
        <sz val="16"/>
        <color theme="0" tint="-4.9989318521683403E-2"/>
        <rFont val="Aptos Narrow"/>
        <family val="2"/>
        <scheme val="minor"/>
      </rPr>
      <t>Ročně</t>
    </r>
    <r>
      <rPr>
        <sz val="16"/>
        <color theme="0" tint="-4.9989318521683403E-2"/>
        <rFont val="Aptos Narrow"/>
        <family val="2"/>
        <scheme val="minor"/>
      </rPr>
      <t xml:space="preserve"> vyprodukuješ přibližně </t>
    </r>
  </si>
  <si>
    <t>Výpočet AI:</t>
  </si>
  <si>
    <t>2. Odhadni, kolik času ( v hodinách) každý den průměrně strávíš brouzdáním na internetu (do tohoto času nezahrnuj čas strávený na sociálních sítích nebo používání AI):</t>
  </si>
  <si>
    <t>3. Zjisti nebo odhadni, kolik času (v minutách) každý den průměrně trávíš na Facebooku, a to na PC, tabletu, mobilu dohromady (pro zjištění času v mobilní aplikaci můžeš započítat průměr za tento a minulý týden viz aplikace):</t>
  </si>
  <si>
    <t>4. Zjisti nebo odhadni, kolik času (v minutách) každý den průměrně trávíš na Instagramu:</t>
  </si>
  <si>
    <t>5. Zjisti nebo odhadni, kolik času (v hodinách) každý den průměrně trávíš na TikToku:</t>
  </si>
  <si>
    <t>6. Zjisti nebo odhadni, kolik času (v minutách) každý den průměrně trávíš na YouTube, a to na PC, tabletu, mobilu dohromady:</t>
  </si>
  <si>
    <t>7. Odhadni, kolik času (v minutách) každý den průměrně trávíš na jiných sociálních sítích (např. X, SnapChat, Discord apod.):</t>
  </si>
  <si>
    <t>8. Odhadni, kolik e-mailů každý den průměrně přijmeš nebo odešleš:</t>
  </si>
  <si>
    <t>9. Odhadni, kolik času každý den průměrně strávíš jinou prací na počítači:</t>
  </si>
  <si>
    <t>10. Odhadni, kolik času každý den průměrně strávíš hraním her na mobilu / PC/ Playstationu / Xboxu apod.:</t>
  </si>
  <si>
    <t>11. Odhadni, kolik času každý den průměrně strávíš těžením kryptoměn (týká se pouze aktivních těžařů):</t>
  </si>
  <si>
    <t>12. Jak velký celkový objem transakcí s kryptoměnami ročně provedeš? (výpočet pro Bitcoin, u jiných kryptoměn uvést přibližný odhad ekvivalentní BTC)</t>
  </si>
  <si>
    <t>13. Odhadni, kolik běžných bankovních operací (včetně plateb na internetu nebo v obchodě) provedeš průměrně každý den (např. pro jednu platbu týdně lze uvést 0.14):</t>
  </si>
  <si>
    <t>14. Odhadni, kolik času každý den průměrně strávíš sledováním čehokoliv na televizi:</t>
  </si>
  <si>
    <r>
      <t xml:space="preserve">15. Odhadni, kolik km průměrně každý </t>
    </r>
    <r>
      <rPr>
        <b/>
        <sz val="12"/>
        <color theme="0"/>
        <rFont val="Aptos Narrow"/>
        <family val="2"/>
        <scheme val="minor"/>
      </rPr>
      <t>týden</t>
    </r>
    <r>
      <rPr>
        <sz val="12"/>
        <color theme="0"/>
        <rFont val="Aptos Narrow"/>
        <family val="2"/>
        <charset val="238"/>
        <scheme val="minor"/>
      </rPr>
      <t xml:space="preserve"> ujedeš v osobním automobilu:</t>
    </r>
  </si>
  <si>
    <r>
      <t xml:space="preserve">16. Odhadni, kolik km průměrně každý </t>
    </r>
    <r>
      <rPr>
        <b/>
        <sz val="12"/>
        <color theme="0"/>
        <rFont val="Aptos Narrow"/>
        <family val="2"/>
        <scheme val="minor"/>
      </rPr>
      <t>týden</t>
    </r>
    <r>
      <rPr>
        <sz val="12"/>
        <color theme="0"/>
        <rFont val="Aptos Narrow"/>
        <family val="2"/>
        <charset val="238"/>
        <scheme val="minor"/>
      </rPr>
      <t xml:space="preserve"> ujedeš ve vlaku:</t>
    </r>
  </si>
  <si>
    <t>1. Odhadni, kolik promtů/dotazů denně zadáš ke zpracování do nějakého modelu AI včetně generování obrázků (Gemini, ChatGPT apod.):</t>
  </si>
  <si>
    <r>
      <t>1.     Kolik g CO</t>
    </r>
    <r>
      <rPr>
        <vertAlign val="subscript"/>
        <sz val="12"/>
        <color rgb="FFF2F2F2"/>
        <rFont val="Aptos"/>
      </rPr>
      <t>2</t>
    </r>
    <r>
      <rPr>
        <sz val="12"/>
        <color rgb="FFF2F2F2"/>
        <rFont val="Aptos"/>
      </rPr>
      <t xml:space="preserve"> na vyrobenou kWh produkovala průměrně za předchozí rok česká energetika?</t>
    </r>
  </si>
  <si>
    <t>18. Odhadni, kolik jízd v MHD denně průměrně absolvuješ:</t>
  </si>
  <si>
    <t xml:space="preserve">To pro představu představuje hmotnost </t>
  </si>
  <si>
    <t>padesátikorun.</t>
  </si>
  <si>
    <t>padesátikoruny:</t>
  </si>
  <si>
    <t>Cestování linkový BUS: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</si>
</sst>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2"/>
      <color theme="0"/>
      <name val="Aptos Narrow"/>
      <family val="2"/>
      <charset val="238"/>
      <scheme val="minor"/>
    </font>
    <font>
      <sz val="18"/>
      <color theme="0"/>
      <name val="Aptos Narrow"/>
      <family val="2"/>
      <charset val="238"/>
      <scheme val="minor"/>
    </font>
    <font>
      <sz val="20"/>
      <color theme="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2"/>
      <color theme="0" tint="-4.9989318521683403E-2"/>
      <name val="Aptos Narrow"/>
      <family val="2"/>
      <charset val="238"/>
      <scheme val="minor"/>
    </font>
    <font>
      <sz val="16"/>
      <color theme="0" tint="-4.9989318521683403E-2"/>
      <name val="Aptos Narrow"/>
      <family val="2"/>
      <charset val="238"/>
      <scheme val="minor"/>
    </font>
    <font>
      <sz val="16"/>
      <color rgb="FFFF0000"/>
      <name val="Aptos Narrow"/>
      <family val="2"/>
      <charset val="238"/>
      <scheme val="minor"/>
    </font>
    <font>
      <sz val="11"/>
      <color theme="0" tint="-4.9989318521683403E-2"/>
      <name val="Aptos Narrow"/>
      <family val="2"/>
      <charset val="238"/>
      <scheme val="minor"/>
    </font>
    <font>
      <i/>
      <u/>
      <sz val="11"/>
      <color theme="4" tint="0.59999389629810485"/>
      <name val="Aptos Narrow"/>
      <family val="2"/>
      <scheme val="minor"/>
    </font>
    <font>
      <sz val="18"/>
      <color theme="10"/>
      <name val="Aptos Narrow"/>
      <family val="2"/>
      <charset val="238"/>
      <scheme val="minor"/>
    </font>
    <font>
      <b/>
      <sz val="11"/>
      <color theme="0" tint="-4.9989318521683403E-2"/>
      <name val="Aptos Narrow"/>
      <family val="2"/>
      <scheme val="minor"/>
    </font>
    <font>
      <sz val="11"/>
      <color theme="0" tint="-4.9989318521683403E-2"/>
      <name val="Aptos Narrow"/>
      <family val="2"/>
      <scheme val="minor"/>
    </font>
    <font>
      <sz val="20"/>
      <color theme="0" tint="-4.9989318521683403E-2"/>
      <name val="Aptos Narrow"/>
      <family val="2"/>
      <scheme val="minor"/>
    </font>
    <font>
      <sz val="12"/>
      <color theme="0" tint="-4.9989318521683403E-2"/>
      <name val="Aptos Narrow"/>
      <family val="2"/>
      <scheme val="minor"/>
    </font>
    <font>
      <sz val="16"/>
      <color theme="0" tint="-4.9989318521683403E-2"/>
      <name val="Aptos Narrow"/>
      <family val="2"/>
      <scheme val="minor"/>
    </font>
    <font>
      <b/>
      <sz val="16"/>
      <name val="Aptos Narrow"/>
      <family val="2"/>
      <scheme val="minor"/>
    </font>
    <font>
      <sz val="12"/>
      <color theme="0" tint="-4.9989318521683403E-2"/>
      <name val="Aptos"/>
      <family val="2"/>
    </font>
    <font>
      <sz val="11"/>
      <color theme="0" tint="-4.9989318521683403E-2"/>
      <name val="Aptos"/>
      <family val="2"/>
    </font>
    <font>
      <i/>
      <sz val="11"/>
      <color theme="0" tint="-4.9989318521683403E-2"/>
      <name val="Aptos Narrow"/>
      <family val="2"/>
      <scheme val="minor"/>
    </font>
    <font>
      <b/>
      <sz val="12"/>
      <color theme="0" tint="-4.9989318521683403E-2"/>
      <name val="Aptos Narrow"/>
      <family val="2"/>
      <scheme val="minor"/>
    </font>
    <font>
      <sz val="18"/>
      <name val="Aptos Narrow"/>
      <family val="2"/>
      <charset val="238"/>
      <scheme val="minor"/>
    </font>
    <font>
      <sz val="12"/>
      <color rgb="FFF2F2F2"/>
      <name val="Aptos"/>
    </font>
    <font>
      <vertAlign val="subscript"/>
      <sz val="12"/>
      <color rgb="FFF2F2F2"/>
      <name val="Aptos"/>
    </font>
    <font>
      <sz val="12"/>
      <color rgb="FFF2F2F2"/>
      <name val="Aptos"/>
      <family val="2"/>
    </font>
    <font>
      <b/>
      <sz val="12"/>
      <color theme="0"/>
      <name val="Aptos Narrow"/>
      <family val="2"/>
      <scheme val="minor"/>
    </font>
    <font>
      <b/>
      <sz val="16"/>
      <color theme="0" tint="-4.9989318521683403E-2"/>
      <name val="Aptos Narrow"/>
      <family val="2"/>
      <scheme val="minor"/>
    </font>
    <font>
      <b/>
      <sz val="20"/>
      <color theme="0"/>
      <name val="Aptos Narrow"/>
      <family val="2"/>
      <scheme val="minor"/>
    </font>
    <font>
      <b/>
      <sz val="22"/>
      <color theme="0" tint="-4.9989318521683403E-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10" fillId="2" borderId="0" xfId="1" quotePrefix="1" applyFont="1" applyFill="1"/>
    <xf numFmtId="0" fontId="8" fillId="3" borderId="2" xfId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12" fillId="2" borderId="0" xfId="0" applyFont="1" applyFill="1"/>
    <xf numFmtId="1" fontId="12" fillId="2" borderId="0" xfId="0" applyNumberFormat="1" applyFont="1" applyFill="1"/>
    <xf numFmtId="2" fontId="12" fillId="2" borderId="0" xfId="0" applyNumberFormat="1" applyFont="1" applyFill="1"/>
    <xf numFmtId="0" fontId="13" fillId="2" borderId="0" xfId="0" applyFont="1" applyFill="1"/>
    <xf numFmtId="0" fontId="4" fillId="2" borderId="0" xfId="0" applyFont="1" applyFill="1" applyAlignment="1">
      <alignment vertical="center"/>
    </xf>
    <xf numFmtId="0" fontId="14" fillId="2" borderId="0" xfId="0" applyFont="1" applyFill="1"/>
    <xf numFmtId="0" fontId="15" fillId="2" borderId="0" xfId="0" applyFont="1" applyFill="1" applyAlignment="1">
      <alignment horizontal="right"/>
    </xf>
    <xf numFmtId="0" fontId="15" fillId="2" borderId="0" xfId="0" applyFont="1" applyFill="1"/>
    <xf numFmtId="0" fontId="16" fillId="2" borderId="0" xfId="0" applyFont="1" applyFill="1"/>
    <xf numFmtId="2" fontId="17" fillId="4" borderId="9" xfId="0" applyNumberFormat="1" applyFont="1" applyFill="1" applyBorder="1"/>
    <xf numFmtId="164" fontId="15" fillId="2" borderId="9" xfId="0" applyNumberFormat="1" applyFont="1" applyFill="1" applyBorder="1"/>
    <xf numFmtId="1" fontId="15" fillId="2" borderId="9" xfId="0" applyNumberFormat="1" applyFont="1" applyFill="1" applyBorder="1"/>
    <xf numFmtId="2" fontId="15" fillId="2" borderId="9" xfId="0" applyNumberFormat="1" applyFont="1" applyFill="1" applyBorder="1"/>
    <xf numFmtId="0" fontId="18" fillId="2" borderId="0" xfId="0" applyFont="1" applyFill="1" applyAlignment="1">
      <alignment horizontal="left" vertical="center" indent="3"/>
    </xf>
    <xf numFmtId="0" fontId="19" fillId="2" borderId="0" xfId="0" applyFont="1" applyFill="1"/>
    <xf numFmtId="0" fontId="18" fillId="2" borderId="0" xfId="0" applyFont="1" applyFill="1"/>
    <xf numFmtId="0" fontId="20" fillId="2" borderId="0" xfId="0" applyFont="1" applyFill="1" applyAlignment="1">
      <alignment horizontal="center"/>
    </xf>
    <xf numFmtId="0" fontId="21" fillId="2" borderId="1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vertical="center" wrapText="1"/>
    </xf>
    <xf numFmtId="0" fontId="15" fillId="2" borderId="11" xfId="0" applyFont="1" applyFill="1" applyBorder="1" applyAlignment="1">
      <alignment vertical="center" wrapText="1"/>
    </xf>
    <xf numFmtId="0" fontId="21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12" fillId="2" borderId="9" xfId="0" applyFont="1" applyFill="1" applyBorder="1"/>
    <xf numFmtId="1" fontId="22" fillId="4" borderId="9" xfId="0" applyNumberFormat="1" applyFont="1" applyFill="1" applyBorder="1"/>
    <xf numFmtId="0" fontId="25" fillId="2" borderId="0" xfId="0" applyFont="1" applyFill="1" applyAlignment="1">
      <alignment horizontal="left" vertical="center" indent="3"/>
    </xf>
    <xf numFmtId="0" fontId="11" fillId="3" borderId="3" xfId="1" applyFont="1" applyFill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0" fontId="11" fillId="3" borderId="7" xfId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/>
    </xf>
    <xf numFmtId="0" fontId="15" fillId="2" borderId="0" xfId="0" applyFont="1" applyFill="1" applyAlignment="1">
      <alignment horizontal="right"/>
    </xf>
    <xf numFmtId="0" fontId="15" fillId="2" borderId="10" xfId="0" applyFont="1" applyFill="1" applyBorder="1" applyAlignment="1">
      <alignment horizontal="right"/>
    </xf>
    <xf numFmtId="0" fontId="16" fillId="2" borderId="0" xfId="0" applyFont="1" applyFill="1" applyAlignment="1">
      <alignment horizontal="right"/>
    </xf>
    <xf numFmtId="0" fontId="16" fillId="2" borderId="10" xfId="0" applyFont="1" applyFill="1" applyBorder="1" applyAlignment="1">
      <alignment horizontal="right"/>
    </xf>
    <xf numFmtId="0" fontId="12" fillId="2" borderId="0" xfId="0" applyFont="1" applyFill="1" applyAlignment="1">
      <alignment vertical="top" wrapText="1"/>
    </xf>
    <xf numFmtId="0" fontId="28" fillId="2" borderId="0" xfId="0" applyFont="1" applyFill="1"/>
    <xf numFmtId="0" fontId="9" fillId="2" borderId="0" xfId="0" applyFont="1" applyFill="1" applyAlignment="1">
      <alignment horizontal="right"/>
    </xf>
    <xf numFmtId="1" fontId="9" fillId="2" borderId="0" xfId="0" applyNumberFormat="1" applyFont="1" applyFill="1"/>
    <xf numFmtId="1" fontId="29" fillId="2" borderId="11" xfId="0" applyNumberFormat="1" applyFont="1" applyFill="1" applyBorder="1" applyAlignment="1">
      <alignment vertical="center" wrapText="1"/>
    </xf>
    <xf numFmtId="1" fontId="18" fillId="2" borderId="9" xfId="0" applyNumberFormat="1" applyFont="1" applyFill="1" applyBorder="1" applyProtection="1">
      <protection locked="0"/>
    </xf>
    <xf numFmtId="1" fontId="15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886592</xdr:colOff>
      <xdr:row>24</xdr:row>
      <xdr:rowOff>66675</xdr:rowOff>
    </xdr:from>
    <xdr:to>
      <xdr:col>7</xdr:col>
      <xdr:colOff>723899</xdr:colOff>
      <xdr:row>29</xdr:row>
      <xdr:rowOff>38100</xdr:rowOff>
    </xdr:to>
    <xdr:pic>
      <xdr:nvPicPr>
        <xdr:cNvPr id="2" name="Obrázek 1" descr="ČESKO. 50 korun 2019. - Numismatika">
          <a:extLst>
            <a:ext uri="{FF2B5EF4-FFF2-40B4-BE49-F238E27FC236}">
              <a16:creationId xmlns:a16="http://schemas.microsoft.com/office/drawing/2014/main" id="{DCBE6F28-A942-9679-6679-B133418FF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5926" b="90741" l="9559" r="94118">
                      <a14:foregroundMark x1="31618" y1="9630" x2="58824" y2="13704"/>
                      <a14:foregroundMark x1="44485" y1="6296" x2="61029" y2="6667"/>
                      <a14:foregroundMark x1="35294" y1="88519" x2="66912" y2="87407"/>
                      <a14:foregroundMark x1="90809" y1="68889" x2="89338" y2="27778"/>
                      <a14:foregroundMark x1="92279" y1="61111" x2="92279" y2="33704"/>
                      <a14:foregroundMark x1="94118" y1="57778" x2="93015" y2="42222"/>
                      <a14:foregroundMark x1="10294" y1="65185" x2="9559" y2="34444"/>
                      <a14:foregroundMark x1="21324" y1="82963" x2="22426" y2="82963"/>
                      <a14:foregroundMark x1="23529" y1="81481" x2="51103" y2="90741"/>
                      <a14:foregroundMark x1="26103" y1="84074" x2="69853" y2="87037"/>
                      <a14:foregroundMark x1="69853" y1="87037" x2="76103" y2="84444"/>
                      <a14:foregroundMark x1="25000" y1="84444" x2="70221" y2="89630"/>
                      <a14:foregroundMark x1="70221" y1="89630" x2="77206" y2="8555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3367" y="5743575"/>
          <a:ext cx="1132707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15</xdr:col>
      <xdr:colOff>134634</xdr:colOff>
      <xdr:row>77</xdr:row>
      <xdr:rowOff>11370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335C2B0-A31E-E688-3E2C-63A61FB54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771525"/>
          <a:ext cx="9202434" cy="132225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3</xdr:row>
      <xdr:rowOff>152400</xdr:rowOff>
    </xdr:from>
    <xdr:to>
      <xdr:col>15</xdr:col>
      <xdr:colOff>1266</xdr:colOff>
      <xdr:row>72</xdr:row>
      <xdr:rowOff>135470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CEF0EFA-3544-C244-783D-4FA944BF3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1" y="800100"/>
          <a:ext cx="8983340" cy="124703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28576</xdr:colOff>
      <xdr:row>4</xdr:row>
      <xdr:rowOff>9525</xdr:rowOff>
    </xdr:from>
    <xdr:to>
      <xdr:col>14</xdr:col>
      <xdr:colOff>599629</xdr:colOff>
      <xdr:row>79</xdr:row>
      <xdr:rowOff>145174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FF81AE5-1933-5447-5007-7BAFE0EE9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6" y="838200"/>
          <a:ext cx="9019728" cy="137087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</xdr:row>
      <xdr:rowOff>47625</xdr:rowOff>
    </xdr:from>
    <xdr:to>
      <xdr:col>15</xdr:col>
      <xdr:colOff>464</xdr:colOff>
      <xdr:row>46</xdr:row>
      <xdr:rowOff>172842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C178322-36EB-742B-D7D3-91660EF96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5" y="876300"/>
          <a:ext cx="9039689" cy="7726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4025F-61AA-45CC-854C-28553771F461}">
  <dimension ref="A1:L29"/>
  <sheetViews>
    <sheetView tabSelected="1" zoomScaleNormal="100" workbookViewId="0">
      <selection activeCell="L23" sqref="L23"/>
    </sheetView>
  </sheetViews>
  <sheetFormatPr defaultColWidth="9" defaultRowHeight="14.25" x14ac:dyDescent="0.45"/>
  <cols>
    <col min="1" max="1" width="9" style="11"/>
    <col min="2" max="2" width="32.265625" style="11" customWidth="1"/>
    <col min="3" max="3" width="21.3984375" style="11" customWidth="1"/>
    <col min="4" max="4" width="23.59765625" style="11" customWidth="1"/>
    <col min="5" max="5" width="23.265625" style="11" customWidth="1"/>
    <col min="6" max="6" width="9" style="11"/>
    <col min="7" max="7" width="18.1328125" style="11" customWidth="1"/>
    <col min="8" max="8" width="19.73046875" style="11" customWidth="1"/>
    <col min="9" max="12" width="9" style="11"/>
    <col min="13" max="13" width="18.1328125" style="11" customWidth="1"/>
    <col min="14" max="16384" width="9" style="11"/>
  </cols>
  <sheetData>
    <row r="1" spans="1:12" x14ac:dyDescent="0.45">
      <c r="A1" s="2"/>
      <c r="B1" s="2"/>
    </row>
    <row r="2" spans="1:12" x14ac:dyDescent="0.45">
      <c r="A2" s="2"/>
      <c r="B2" s="2"/>
    </row>
    <row r="3" spans="1:12" ht="26.65" x14ac:dyDescent="0.85">
      <c r="A3" s="2"/>
      <c r="B3" s="53" t="s">
        <v>0</v>
      </c>
    </row>
    <row r="5" spans="1:12" ht="15.75" x14ac:dyDescent="0.5">
      <c r="B5" s="9" t="s">
        <v>1</v>
      </c>
      <c r="C5" s="9"/>
      <c r="D5" s="9"/>
      <c r="E5" s="9"/>
      <c r="F5" s="9"/>
      <c r="G5" s="9"/>
      <c r="H5" s="9"/>
      <c r="I5" s="9"/>
    </row>
    <row r="6" spans="1:12" ht="15.75" x14ac:dyDescent="0.5">
      <c r="B6" s="9"/>
      <c r="C6" s="9"/>
      <c r="D6" s="9"/>
      <c r="E6" s="9"/>
      <c r="F6" s="9"/>
      <c r="G6" s="9"/>
      <c r="H6" s="9"/>
      <c r="I6" s="9"/>
    </row>
    <row r="7" spans="1:12" ht="16.149999999999999" thickBot="1" x14ac:dyDescent="0.55000000000000004">
      <c r="B7" s="9"/>
      <c r="C7" s="9"/>
      <c r="D7" s="9"/>
      <c r="E7" s="9"/>
      <c r="F7" s="9"/>
      <c r="G7" s="31" t="s">
        <v>2</v>
      </c>
      <c r="I7" s="9"/>
    </row>
    <row r="8" spans="1:12" ht="18" x14ac:dyDescent="0.5">
      <c r="B8" s="41" t="s">
        <v>110</v>
      </c>
      <c r="C8" s="30"/>
      <c r="D8" s="30"/>
      <c r="E8" s="30"/>
      <c r="F8" s="30"/>
      <c r="G8" s="57"/>
      <c r="I8" s="30"/>
      <c r="J8" s="29"/>
      <c r="K8" s="29"/>
      <c r="L8" s="29"/>
    </row>
    <row r="9" spans="1:12" ht="16.149999999999999" thickBot="1" x14ac:dyDescent="0.55000000000000004">
      <c r="B9" s="28" t="s">
        <v>88</v>
      </c>
      <c r="C9" s="30"/>
      <c r="D9" s="30"/>
      <c r="E9" s="30"/>
      <c r="F9" s="30"/>
      <c r="G9" s="57"/>
      <c r="I9" s="30"/>
      <c r="J9" s="29"/>
      <c r="K9" s="29"/>
      <c r="L9" s="29"/>
    </row>
    <row r="10" spans="1:12" ht="16.149999999999999" thickBot="1" x14ac:dyDescent="0.55000000000000004">
      <c r="B10" s="28" t="s">
        <v>3</v>
      </c>
      <c r="C10" s="30"/>
      <c r="D10" s="30"/>
      <c r="E10" s="30"/>
      <c r="F10" s="30"/>
      <c r="G10" s="57"/>
      <c r="I10" s="30"/>
      <c r="J10" s="29"/>
      <c r="K10" s="29"/>
      <c r="L10" s="29"/>
    </row>
    <row r="11" spans="1:12" ht="16.149999999999999" thickBot="1" x14ac:dyDescent="0.55000000000000004">
      <c r="B11" s="28" t="s">
        <v>4</v>
      </c>
      <c r="C11" s="30"/>
      <c r="D11" s="30"/>
      <c r="E11" s="30"/>
      <c r="F11" s="30"/>
      <c r="G11" s="57"/>
      <c r="I11" s="30"/>
      <c r="J11" s="29"/>
      <c r="K11" s="29"/>
      <c r="L11" s="29"/>
    </row>
    <row r="12" spans="1:12" ht="15.75" x14ac:dyDescent="0.5">
      <c r="B12" s="9"/>
      <c r="C12" s="9"/>
      <c r="D12" s="9"/>
      <c r="E12" s="9"/>
      <c r="F12" s="9"/>
      <c r="G12" s="9"/>
      <c r="H12" s="9"/>
      <c r="I12" s="9"/>
    </row>
    <row r="16" spans="1:12" ht="15.75" x14ac:dyDescent="0.5">
      <c r="B16" s="9" t="s">
        <v>5</v>
      </c>
    </row>
    <row r="18" spans="2:7" ht="15.75" x14ac:dyDescent="0.45">
      <c r="B18" s="34" t="s">
        <v>6</v>
      </c>
      <c r="C18" s="32" t="s">
        <v>7</v>
      </c>
      <c r="D18" s="36"/>
      <c r="E18" s="36"/>
    </row>
    <row r="19" spans="2:7" ht="15.75" x14ac:dyDescent="0.45">
      <c r="B19" s="35" t="s">
        <v>8</v>
      </c>
      <c r="C19" s="58"/>
      <c r="D19" s="37"/>
      <c r="E19" s="37"/>
    </row>
    <row r="20" spans="2:7" ht="15.75" x14ac:dyDescent="0.45">
      <c r="B20" s="35" t="s">
        <v>9</v>
      </c>
      <c r="C20" s="58"/>
      <c r="D20" s="37"/>
      <c r="E20" s="37"/>
    </row>
    <row r="21" spans="2:7" ht="31.5" x14ac:dyDescent="0.45">
      <c r="B21" s="35" t="s">
        <v>10</v>
      </c>
      <c r="C21" s="58"/>
      <c r="D21" s="37"/>
      <c r="E21" s="37"/>
    </row>
    <row r="22" spans="2:7" ht="31.5" x14ac:dyDescent="0.45">
      <c r="B22" s="35" t="s">
        <v>11</v>
      </c>
      <c r="C22" s="58"/>
      <c r="D22" s="37"/>
      <c r="E22" s="37"/>
    </row>
    <row r="23" spans="2:7" ht="15.75" x14ac:dyDescent="0.45">
      <c r="B23" s="35" t="s">
        <v>12</v>
      </c>
      <c r="C23" s="58"/>
      <c r="D23" s="37"/>
      <c r="E23" s="37" t="s">
        <v>87</v>
      </c>
    </row>
    <row r="24" spans="2:7" ht="47.25" x14ac:dyDescent="0.45">
      <c r="B24" s="35" t="s">
        <v>89</v>
      </c>
      <c r="C24" s="58"/>
    </row>
    <row r="27" spans="2:7" ht="15.75" x14ac:dyDescent="0.5">
      <c r="B27" s="9" t="s">
        <v>13</v>
      </c>
    </row>
    <row r="28" spans="2:7" ht="16.149999999999999" thickBot="1" x14ac:dyDescent="0.55000000000000004">
      <c r="B28" s="9"/>
    </row>
    <row r="29" spans="2:7" ht="30" customHeight="1" thickBot="1" x14ac:dyDescent="0.75">
      <c r="B29" s="40">
        <f>Výpočty!E57</f>
        <v>0</v>
      </c>
      <c r="C29" s="11" t="s">
        <v>14</v>
      </c>
      <c r="D29" s="54" t="s">
        <v>112</v>
      </c>
      <c r="E29" s="54"/>
      <c r="F29" s="56">
        <f>Výpočty!K7</f>
        <v>0</v>
      </c>
      <c r="G29" s="11" t="s">
        <v>113</v>
      </c>
    </row>
  </sheetData>
  <sheetProtection algorithmName="SHA-512" hashValue="2MzU+3Ahfi3u42iSHh63ipbjIF95RwMlMEUBlstDSbX+0pLKojL1in0cogHWlHVJ02U3rbdBuMGoOkr/+ovpsw==" saltValue="dCBQGzVcux+mrkXbu7uqlQ==" spinCount="100000" sheet="1" objects="1" scenarios="1"/>
  <mergeCells count="1">
    <mergeCell ref="D29:E29"/>
  </mergeCells>
  <pageMargins left="0.7" right="0.7" top="0.78740157499999996" bottom="0.78740157499999996" header="0.3" footer="0.3"/>
  <pageSetup paperSize="9"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ED640-09E0-45D8-9B1C-C1D83FF5715C}">
  <dimension ref="B3:I89"/>
  <sheetViews>
    <sheetView showGridLines="0" topLeftCell="A71" zoomScale="145" zoomScaleNormal="145" workbookViewId="0">
      <selection activeCell="J84" sqref="J84"/>
    </sheetView>
  </sheetViews>
  <sheetFormatPr defaultColWidth="9" defaultRowHeight="14.25" x14ac:dyDescent="0.45"/>
  <cols>
    <col min="1" max="1" width="9" style="2"/>
    <col min="2" max="2" width="17.86328125" style="2" customWidth="1"/>
    <col min="3" max="3" width="1.86328125" style="2" customWidth="1"/>
    <col min="4" max="4" width="9" style="2"/>
    <col min="5" max="5" width="19.59765625" style="2" customWidth="1"/>
    <col min="6" max="6" width="2.1328125" style="2" customWidth="1"/>
    <col min="7" max="7" width="18" style="2" customWidth="1"/>
    <col min="8" max="8" width="1.265625" style="2" customWidth="1"/>
    <col min="9" max="16384" width="9" style="2"/>
  </cols>
  <sheetData>
    <row r="3" spans="2:6" ht="26.65" x14ac:dyDescent="0.85">
      <c r="B3" s="4" t="s">
        <v>15</v>
      </c>
    </row>
    <row r="5" spans="2:6" ht="15.75" x14ac:dyDescent="0.5">
      <c r="B5" s="3" t="s">
        <v>109</v>
      </c>
    </row>
    <row r="6" spans="2:6" ht="14.65" thickBot="1" x14ac:dyDescent="0.5"/>
    <row r="7" spans="2:6" ht="23.65" thickBot="1" x14ac:dyDescent="0.55000000000000004">
      <c r="B7" s="59"/>
      <c r="C7" s="7"/>
      <c r="D7" s="14" t="s">
        <v>25</v>
      </c>
    </row>
    <row r="9" spans="2:6" ht="15.75" x14ac:dyDescent="0.5">
      <c r="B9" s="3" t="s">
        <v>94</v>
      </c>
    </row>
    <row r="10" spans="2:6" ht="14.65" thickBot="1" x14ac:dyDescent="0.5"/>
    <row r="11" spans="2:6" ht="35.25" customHeight="1" thickBot="1" x14ac:dyDescent="0.55000000000000004">
      <c r="B11" s="59"/>
      <c r="C11" s="7"/>
      <c r="D11" s="14" t="s">
        <v>16</v>
      </c>
    </row>
    <row r="13" spans="2:6" ht="15.75" x14ac:dyDescent="0.5">
      <c r="B13" s="3" t="s">
        <v>95</v>
      </c>
    </row>
    <row r="14" spans="2:6" ht="14.65" thickBot="1" x14ac:dyDescent="0.5"/>
    <row r="15" spans="2:6" ht="35.450000000000003" customHeight="1" thickBot="1" x14ac:dyDescent="0.55000000000000004">
      <c r="B15" s="59"/>
      <c r="C15" s="7"/>
      <c r="D15" s="14" t="s">
        <v>17</v>
      </c>
    </row>
    <row r="16" spans="2:6" ht="16.149999999999999" customHeight="1" x14ac:dyDescent="0.5">
      <c r="B16" s="8"/>
      <c r="C16" s="8"/>
      <c r="D16" s="8"/>
      <c r="F16" s="6"/>
    </row>
    <row r="17" spans="2:6" x14ac:dyDescent="0.45">
      <c r="B17" s="12" t="s">
        <v>18</v>
      </c>
    </row>
    <row r="19" spans="2:6" ht="15.75" x14ac:dyDescent="0.5">
      <c r="B19" s="3" t="s">
        <v>96</v>
      </c>
    </row>
    <row r="20" spans="2:6" ht="14.65" thickBot="1" x14ac:dyDescent="0.5"/>
    <row r="21" spans="2:6" ht="34.9" customHeight="1" thickBot="1" x14ac:dyDescent="0.55000000000000004">
      <c r="B21" s="59"/>
      <c r="C21" s="7"/>
      <c r="D21" s="14" t="s">
        <v>17</v>
      </c>
    </row>
    <row r="22" spans="2:6" ht="15.75" customHeight="1" x14ac:dyDescent="0.5">
      <c r="B22" s="8"/>
      <c r="C22" s="8"/>
      <c r="D22" s="8"/>
      <c r="F22" s="6"/>
    </row>
    <row r="23" spans="2:6" x14ac:dyDescent="0.45">
      <c r="B23" s="12" t="s">
        <v>19</v>
      </c>
    </row>
    <row r="25" spans="2:6" ht="15.75" x14ac:dyDescent="0.5">
      <c r="B25" s="3" t="s">
        <v>97</v>
      </c>
    </row>
    <row r="26" spans="2:6" ht="14.65" thickBot="1" x14ac:dyDescent="0.5"/>
    <row r="27" spans="2:6" ht="34.9" customHeight="1" thickBot="1" x14ac:dyDescent="0.55000000000000004">
      <c r="B27" s="59"/>
      <c r="C27" s="7"/>
      <c r="D27" s="14" t="s">
        <v>17</v>
      </c>
    </row>
    <row r="28" spans="2:6" ht="15.75" customHeight="1" x14ac:dyDescent="0.5">
      <c r="B28" s="8"/>
      <c r="C28" s="8"/>
      <c r="D28" s="8"/>
      <c r="F28" s="6"/>
    </row>
    <row r="29" spans="2:6" x14ac:dyDescent="0.45">
      <c r="B29" s="12" t="s">
        <v>19</v>
      </c>
    </row>
    <row r="31" spans="2:6" ht="15.75" x14ac:dyDescent="0.5">
      <c r="B31" s="3" t="s">
        <v>98</v>
      </c>
    </row>
    <row r="32" spans="2:6" ht="14.65" thickBot="1" x14ac:dyDescent="0.5"/>
    <row r="33" spans="2:6" ht="34.9" customHeight="1" thickBot="1" x14ac:dyDescent="0.55000000000000004">
      <c r="B33" s="59"/>
      <c r="C33" s="7"/>
      <c r="D33" s="14" t="s">
        <v>17</v>
      </c>
    </row>
    <row r="34" spans="2:6" ht="13.5" customHeight="1" x14ac:dyDescent="0.5">
      <c r="B34" s="8"/>
      <c r="C34" s="8"/>
      <c r="D34" s="8"/>
      <c r="F34" s="6"/>
    </row>
    <row r="35" spans="2:6" x14ac:dyDescent="0.45">
      <c r="B35" s="12" t="s">
        <v>20</v>
      </c>
    </row>
    <row r="37" spans="2:6" ht="15.75" x14ac:dyDescent="0.5">
      <c r="B37" s="3" t="s">
        <v>99</v>
      </c>
    </row>
    <row r="38" spans="2:6" ht="14.65" thickBot="1" x14ac:dyDescent="0.5"/>
    <row r="39" spans="2:6" ht="34.9" customHeight="1" thickBot="1" x14ac:dyDescent="0.55000000000000004">
      <c r="B39" s="59"/>
      <c r="C39" s="7"/>
      <c r="D39" s="14" t="s">
        <v>17</v>
      </c>
    </row>
    <row r="40" spans="2:6" x14ac:dyDescent="0.45">
      <c r="B40" s="12"/>
    </row>
    <row r="41" spans="2:6" ht="15.75" x14ac:dyDescent="0.5">
      <c r="B41" s="3" t="s">
        <v>100</v>
      </c>
    </row>
    <row r="42" spans="2:6" ht="14.65" thickBot="1" x14ac:dyDescent="0.5"/>
    <row r="43" spans="2:6" ht="34.9" customHeight="1" thickBot="1" x14ac:dyDescent="0.55000000000000004">
      <c r="B43" s="59"/>
      <c r="C43" s="7"/>
      <c r="D43" s="14" t="s">
        <v>21</v>
      </c>
    </row>
    <row r="44" spans="2:6" ht="23.25" x14ac:dyDescent="0.5">
      <c r="B44" s="8"/>
      <c r="C44" s="8"/>
      <c r="D44" s="8"/>
      <c r="F44" s="6"/>
    </row>
    <row r="45" spans="2:6" ht="15.75" x14ac:dyDescent="0.5">
      <c r="B45" s="3" t="s">
        <v>101</v>
      </c>
    </row>
    <row r="46" spans="2:6" ht="14.65" thickBot="1" x14ac:dyDescent="0.5"/>
    <row r="47" spans="2:6" ht="34.9" customHeight="1" thickBot="1" x14ac:dyDescent="0.55000000000000004">
      <c r="B47" s="59"/>
      <c r="C47" s="7"/>
      <c r="D47" s="14" t="s">
        <v>16</v>
      </c>
    </row>
    <row r="49" spans="2:5" ht="15.75" x14ac:dyDescent="0.5">
      <c r="B49" s="3" t="s">
        <v>102</v>
      </c>
    </row>
    <row r="50" spans="2:5" ht="14.65" thickBot="1" x14ac:dyDescent="0.5"/>
    <row r="51" spans="2:5" ht="34.9" customHeight="1" thickBot="1" x14ac:dyDescent="0.55000000000000004">
      <c r="B51" s="59"/>
      <c r="C51" s="7"/>
      <c r="D51" s="14" t="s">
        <v>16</v>
      </c>
    </row>
    <row r="53" spans="2:5" ht="15.75" x14ac:dyDescent="0.5">
      <c r="B53" s="3" t="s">
        <v>103</v>
      </c>
    </row>
    <row r="54" spans="2:5" ht="14.65" thickBot="1" x14ac:dyDescent="0.5"/>
    <row r="55" spans="2:5" ht="34.9" customHeight="1" thickBot="1" x14ac:dyDescent="0.55000000000000004">
      <c r="B55" s="59"/>
      <c r="C55" s="7"/>
      <c r="D55" s="14" t="s">
        <v>16</v>
      </c>
    </row>
    <row r="57" spans="2:5" ht="15.75" x14ac:dyDescent="0.5">
      <c r="B57" s="3" t="s">
        <v>104</v>
      </c>
    </row>
    <row r="58" spans="2:5" ht="14.65" thickBot="1" x14ac:dyDescent="0.5"/>
    <row r="59" spans="2:5" ht="34.9" customHeight="1" thickBot="1" x14ac:dyDescent="0.55000000000000004">
      <c r="B59" s="59"/>
      <c r="C59" s="7"/>
      <c r="D59" s="14" t="s">
        <v>22</v>
      </c>
      <c r="E59" s="7"/>
    </row>
    <row r="61" spans="2:5" ht="15.75" x14ac:dyDescent="0.5">
      <c r="B61" s="3" t="s">
        <v>105</v>
      </c>
    </row>
    <row r="62" spans="2:5" ht="14.65" thickBot="1" x14ac:dyDescent="0.5"/>
    <row r="63" spans="2:5" ht="34.9" customHeight="1" thickBot="1" x14ac:dyDescent="0.5">
      <c r="B63" s="59"/>
      <c r="D63" s="2" t="s">
        <v>21</v>
      </c>
      <c r="E63" s="5"/>
    </row>
    <row r="65" spans="2:9" ht="21.4" customHeight="1" x14ac:dyDescent="0.5">
      <c r="B65" s="3" t="s">
        <v>106</v>
      </c>
    </row>
    <row r="66" spans="2:9" ht="14.65" customHeight="1" thickBot="1" x14ac:dyDescent="0.5"/>
    <row r="67" spans="2:9" ht="34.9" customHeight="1" thickBot="1" x14ac:dyDescent="0.55000000000000004">
      <c r="B67" s="59"/>
      <c r="C67" s="7"/>
      <c r="D67" s="14" t="s">
        <v>16</v>
      </c>
    </row>
    <row r="69" spans="2:9" ht="15.75" x14ac:dyDescent="0.5">
      <c r="B69" s="3" t="s">
        <v>107</v>
      </c>
    </row>
    <row r="70" spans="2:9" ht="14.65" thickBot="1" x14ac:dyDescent="0.5"/>
    <row r="71" spans="2:9" ht="34.9" customHeight="1" thickBot="1" x14ac:dyDescent="0.55000000000000004">
      <c r="B71" s="59"/>
      <c r="C71" s="7"/>
      <c r="D71" s="14" t="s">
        <v>23</v>
      </c>
      <c r="G71" s="60">
        <v>1</v>
      </c>
      <c r="H71" s="19"/>
      <c r="I71" s="3" t="s">
        <v>24</v>
      </c>
    </row>
    <row r="73" spans="2:9" ht="15.75" x14ac:dyDescent="0.5">
      <c r="B73" s="3" t="s">
        <v>108</v>
      </c>
    </row>
    <row r="74" spans="2:9" ht="14.65" thickBot="1" x14ac:dyDescent="0.5"/>
    <row r="75" spans="2:9" ht="34.9" customHeight="1" thickBot="1" x14ac:dyDescent="0.55000000000000004">
      <c r="B75" s="59"/>
      <c r="C75" s="7"/>
      <c r="D75" s="14" t="s">
        <v>23</v>
      </c>
    </row>
    <row r="77" spans="2:9" ht="15.75" x14ac:dyDescent="0.5">
      <c r="B77" s="3" t="s">
        <v>91</v>
      </c>
    </row>
    <row r="78" spans="2:9" ht="14.65" thickBot="1" x14ac:dyDescent="0.5"/>
    <row r="79" spans="2:9" ht="34.9" customHeight="1" thickBot="1" x14ac:dyDescent="0.55000000000000004">
      <c r="B79" s="59"/>
      <c r="C79" s="7"/>
      <c r="D79" s="14" t="s">
        <v>23</v>
      </c>
    </row>
    <row r="81" spans="2:5" ht="15.75" x14ac:dyDescent="0.5">
      <c r="B81" s="3" t="s">
        <v>111</v>
      </c>
    </row>
    <row r="82" spans="2:5" ht="14.65" thickBot="1" x14ac:dyDescent="0.5"/>
    <row r="83" spans="2:5" ht="34.9" customHeight="1" thickBot="1" x14ac:dyDescent="0.55000000000000004">
      <c r="B83" s="59"/>
      <c r="C83" s="7"/>
      <c r="D83" s="14" t="s">
        <v>25</v>
      </c>
    </row>
    <row r="86" spans="2:5" ht="14.65" thickBot="1" x14ac:dyDescent="0.5"/>
    <row r="87" spans="2:5" ht="14.65" thickTop="1" x14ac:dyDescent="0.45">
      <c r="B87" s="42" t="s">
        <v>26</v>
      </c>
      <c r="C87" s="43"/>
      <c r="D87" s="43"/>
      <c r="E87" s="44"/>
    </row>
    <row r="88" spans="2:5" ht="21.4" customHeight="1" thickBot="1" x14ac:dyDescent="0.5">
      <c r="B88" s="45"/>
      <c r="C88" s="46"/>
      <c r="D88" s="46"/>
      <c r="E88" s="47"/>
    </row>
    <row r="89" spans="2:5" ht="14.65" thickTop="1" x14ac:dyDescent="0.45"/>
  </sheetData>
  <sheetProtection algorithmName="SHA-512" hashValue="jAwiGH+hgLnT2QJJ2qWBCdbh6S+G8m1pLWJ76/1JtPYJtRjuC6/WbX4WxGPN2aOrVLFrqzH1q65x/VF3NtzC2Q==" saltValue="7FrMcNnB/LMj5ruLxALA0A==" spinCount="100000" sheet="1" objects="1" scenarios="1"/>
  <mergeCells count="1">
    <mergeCell ref="B87:E88"/>
  </mergeCells>
  <hyperlinks>
    <hyperlink ref="B17" location="'Návod FB'!A1" display="Návod na zjištění času na Facebooku v mobilní aplikaci ↗" xr:uid="{D66C5696-4EE4-4CDB-879A-67613B9BE4A4}"/>
    <hyperlink ref="B23" location="'Návod IG'!A1" display="Návod na zjištění času na Instagramu  v mobilní aplikaci ↗" xr:uid="{9263D725-F3F7-4788-B6EA-E1DF3AFE051A}"/>
    <hyperlink ref="B29" location="'Návod TikTok'!A1" display="Návod na zjištění času na Instagramu  v mobilní aplikaci ↗" xr:uid="{6196CC90-4676-4AA8-BB60-DA344A844628}"/>
    <hyperlink ref="B35" location="'Návod YT'!A1" display="Návod na zjištění času na YouTube  v mobilní aplikaci ↗" xr:uid="{A31FB3FB-71ED-4B40-B85A-FF745FDF7E86}"/>
    <hyperlink ref="B87:E88" location="Vyhodnocení!A1" display="VYHODNOTIT →" xr:uid="{FB9AC398-8E72-4EE0-8FA4-5CFFFDD496E7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96AF-ACC7-4D54-8236-6959601BB877}">
  <dimension ref="B2:O3"/>
  <sheetViews>
    <sheetView showGridLines="0" workbookViewId="0"/>
  </sheetViews>
  <sheetFormatPr defaultColWidth="9" defaultRowHeight="14.25" x14ac:dyDescent="0.45"/>
  <cols>
    <col min="1" max="16384" width="9" style="1"/>
  </cols>
  <sheetData>
    <row r="2" spans="2:15" ht="14.65" thickBot="1" x14ac:dyDescent="0.5"/>
    <row r="3" spans="2:15" ht="21.4" thickBot="1" x14ac:dyDescent="0.7">
      <c r="B3" s="10" t="s">
        <v>27</v>
      </c>
      <c r="O3" s="13" t="s">
        <v>28</v>
      </c>
    </row>
  </sheetData>
  <hyperlinks>
    <hyperlink ref="O3" location="Dotazník!A10" display="←ZPĚT" xr:uid="{D5D52FEB-2CBD-4429-999C-1F661C352978}"/>
  </hyperlink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B22C3-5418-4E7C-9B96-F40D3DDE1586}">
  <dimension ref="B1:P5"/>
  <sheetViews>
    <sheetView workbookViewId="0">
      <selection activeCell="O3" sqref="O3"/>
    </sheetView>
  </sheetViews>
  <sheetFormatPr defaultColWidth="9" defaultRowHeight="14.25" x14ac:dyDescent="0.45"/>
  <cols>
    <col min="1" max="16384" width="9" style="11"/>
  </cols>
  <sheetData>
    <row r="1" spans="2:16" x14ac:dyDescent="0.4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ht="14.65" thickBot="1" x14ac:dyDescent="0.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21.4" thickBot="1" x14ac:dyDescent="0.7">
      <c r="B3" s="10" t="s">
        <v>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3" t="s">
        <v>28</v>
      </c>
      <c r="P3" s="1"/>
    </row>
    <row r="4" spans="2:16" x14ac:dyDescent="0.4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4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</sheetData>
  <hyperlinks>
    <hyperlink ref="O3" location="Dotazník!A16" display="←ZPĚT" xr:uid="{1F034F8E-BBE1-4C77-875B-F0AC4483553F}"/>
  </hyperlink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FA996-6FE2-4942-94C4-7470D9E7838F}">
  <dimension ref="B1:P5"/>
  <sheetViews>
    <sheetView workbookViewId="0">
      <selection activeCell="R12" sqref="R12"/>
    </sheetView>
  </sheetViews>
  <sheetFormatPr defaultColWidth="9" defaultRowHeight="14.25" x14ac:dyDescent="0.45"/>
  <cols>
    <col min="1" max="16384" width="9" style="11"/>
  </cols>
  <sheetData>
    <row r="1" spans="2:16" x14ac:dyDescent="0.4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ht="14.65" thickBot="1" x14ac:dyDescent="0.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21.4" thickBot="1" x14ac:dyDescent="0.7">
      <c r="B3" s="10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3" t="s">
        <v>28</v>
      </c>
      <c r="P3" s="1"/>
    </row>
    <row r="4" spans="2:16" x14ac:dyDescent="0.4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4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</sheetData>
  <hyperlinks>
    <hyperlink ref="O3" location="Dotazník!A22" display="←ZPĚT" xr:uid="{D1754C39-210A-4818-AC81-9E8943C59057}"/>
  </hyperlink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E0CE7-F33A-4FEC-9930-F062CDC7A08B}">
  <dimension ref="B1:P5"/>
  <sheetViews>
    <sheetView workbookViewId="0">
      <selection activeCell="O3" sqref="O3"/>
    </sheetView>
  </sheetViews>
  <sheetFormatPr defaultColWidth="9" defaultRowHeight="14.25" x14ac:dyDescent="0.45"/>
  <cols>
    <col min="1" max="16384" width="9" style="11"/>
  </cols>
  <sheetData>
    <row r="1" spans="2:16" x14ac:dyDescent="0.4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ht="14.65" thickBot="1" x14ac:dyDescent="0.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21.4" thickBot="1" x14ac:dyDescent="0.7">
      <c r="B3" s="10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3" t="s">
        <v>28</v>
      </c>
      <c r="P3" s="1"/>
    </row>
    <row r="4" spans="2:16" x14ac:dyDescent="0.4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4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</sheetData>
  <hyperlinks>
    <hyperlink ref="O3" location="Dotazník!A28" display="←ZPĚT" xr:uid="{6760897C-86DE-4C89-8C31-F6E7FB1AE76B}"/>
  </hyperlink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CFCBC-097D-4F67-9814-6645D7E8AA99}">
  <dimension ref="B7:K57"/>
  <sheetViews>
    <sheetView topLeftCell="A36" zoomScale="190" zoomScaleNormal="190" workbookViewId="0">
      <selection activeCell="E22" sqref="E22"/>
    </sheetView>
  </sheetViews>
  <sheetFormatPr defaultColWidth="9" defaultRowHeight="14.25" x14ac:dyDescent="0.45"/>
  <cols>
    <col min="1" max="2" width="9" style="11"/>
    <col min="3" max="3" width="30.3984375" style="11" customWidth="1"/>
    <col min="4" max="4" width="7.59765625" style="11" customWidth="1"/>
    <col min="5" max="5" width="11.59765625" style="11" customWidth="1"/>
    <col min="6" max="16384" width="9" style="11"/>
  </cols>
  <sheetData>
    <row r="7" spans="2:11" x14ac:dyDescent="0.45">
      <c r="B7" s="11">
        <v>1</v>
      </c>
      <c r="C7" s="11" t="s">
        <v>93</v>
      </c>
      <c r="E7" s="11">
        <f>Dotazník!B7*3*365</f>
        <v>0</v>
      </c>
      <c r="I7" s="11" t="s">
        <v>114</v>
      </c>
      <c r="K7" s="55">
        <f>Aktivita!B29/9.7</f>
        <v>0</v>
      </c>
    </row>
    <row r="8" spans="2:11" x14ac:dyDescent="0.45">
      <c r="B8" s="11">
        <v>2</v>
      </c>
      <c r="C8" s="11" t="s">
        <v>32</v>
      </c>
      <c r="E8" s="11">
        <f>Dotazník!B11*365*60*0.56</f>
        <v>0</v>
      </c>
    </row>
    <row r="9" spans="2:11" x14ac:dyDescent="0.45">
      <c r="B9" s="11">
        <v>3</v>
      </c>
      <c r="C9" s="11" t="s">
        <v>33</v>
      </c>
      <c r="E9" s="11">
        <f>Dotazník!B15*365*0.78</f>
        <v>0</v>
      </c>
    </row>
    <row r="10" spans="2:11" x14ac:dyDescent="0.45">
      <c r="B10" s="11">
        <v>4</v>
      </c>
      <c r="C10" s="11" t="s">
        <v>34</v>
      </c>
      <c r="E10" s="11">
        <f>Dotazník!B21*365*1.05</f>
        <v>0</v>
      </c>
    </row>
    <row r="11" spans="2:11" x14ac:dyDescent="0.45">
      <c r="B11" s="11">
        <v>5</v>
      </c>
      <c r="C11" s="11" t="s">
        <v>35</v>
      </c>
      <c r="E11" s="11">
        <f>Dotazník!B27*365*2.63</f>
        <v>0</v>
      </c>
    </row>
    <row r="12" spans="2:11" x14ac:dyDescent="0.45">
      <c r="B12" s="11">
        <v>6</v>
      </c>
      <c r="C12" s="11" t="s">
        <v>36</v>
      </c>
      <c r="E12" s="11">
        <f>Dotazník!B33*365*0.47</f>
        <v>0</v>
      </c>
    </row>
    <row r="13" spans="2:11" x14ac:dyDescent="0.45">
      <c r="B13" s="11">
        <v>7</v>
      </c>
      <c r="C13" s="11" t="s">
        <v>37</v>
      </c>
      <c r="E13" s="11">
        <f>Dotazník!B39*365*1.5</f>
        <v>0</v>
      </c>
    </row>
    <row r="14" spans="2:11" x14ac:dyDescent="0.45">
      <c r="B14" s="11">
        <v>8</v>
      </c>
      <c r="C14" s="11" t="s">
        <v>38</v>
      </c>
      <c r="E14" s="11">
        <f>Dotazník!B43*365*10</f>
        <v>0</v>
      </c>
    </row>
    <row r="15" spans="2:11" x14ac:dyDescent="0.45">
      <c r="B15" s="11">
        <v>9</v>
      </c>
      <c r="C15" s="11" t="s">
        <v>39</v>
      </c>
      <c r="E15" s="11">
        <f>Dotazník!B47*365*60*1.07</f>
        <v>0</v>
      </c>
    </row>
    <row r="16" spans="2:11" x14ac:dyDescent="0.45">
      <c r="B16" s="11">
        <v>10</v>
      </c>
      <c r="C16" s="11" t="s">
        <v>40</v>
      </c>
      <c r="E16" s="11">
        <f>Dotazník!B51*365*360</f>
        <v>0</v>
      </c>
    </row>
    <row r="17" spans="2:7" x14ac:dyDescent="0.45">
      <c r="B17" s="11">
        <v>11</v>
      </c>
      <c r="C17" s="11" t="s">
        <v>41</v>
      </c>
      <c r="E17" s="11">
        <f>Dotazník!B55*365*1*580</f>
        <v>0</v>
      </c>
    </row>
    <row r="18" spans="2:7" x14ac:dyDescent="0.45">
      <c r="B18" s="11">
        <v>12</v>
      </c>
      <c r="C18" s="11" t="s">
        <v>42</v>
      </c>
      <c r="E18" s="11">
        <f>Dotazník!B59*271000</f>
        <v>0</v>
      </c>
    </row>
    <row r="19" spans="2:7" x14ac:dyDescent="0.45">
      <c r="B19" s="11">
        <v>13</v>
      </c>
      <c r="C19" s="11" t="s">
        <v>43</v>
      </c>
      <c r="E19" s="11">
        <f>Dotazník!B63*365*3.5</f>
        <v>0</v>
      </c>
    </row>
    <row r="20" spans="2:7" x14ac:dyDescent="0.45">
      <c r="B20" s="11">
        <v>14</v>
      </c>
      <c r="C20" s="11" t="s">
        <v>44</v>
      </c>
      <c r="E20" s="11">
        <f>(Dotazník!B67*55*365)+(Dotazník!B67*365*0.07*580)</f>
        <v>0</v>
      </c>
    </row>
    <row r="21" spans="2:7" ht="42.75" x14ac:dyDescent="0.45">
      <c r="C21" s="52" t="s">
        <v>45</v>
      </c>
      <c r="E21" s="11">
        <f>2000*580</f>
        <v>1160000</v>
      </c>
      <c r="G21" s="11" t="s">
        <v>46</v>
      </c>
    </row>
    <row r="22" spans="2:7" x14ac:dyDescent="0.45">
      <c r="C22" s="11" t="s">
        <v>47</v>
      </c>
      <c r="E22" s="11">
        <v>3408000</v>
      </c>
    </row>
    <row r="23" spans="2:7" x14ac:dyDescent="0.45">
      <c r="B23" s="11">
        <v>15</v>
      </c>
      <c r="C23" s="11" t="s">
        <v>48</v>
      </c>
      <c r="E23" s="11">
        <f>Dotazník!B71*52*150/Dotazník!G71</f>
        <v>0</v>
      </c>
    </row>
    <row r="24" spans="2:7" x14ac:dyDescent="0.45">
      <c r="B24" s="11">
        <v>16</v>
      </c>
      <c r="C24" s="11" t="s">
        <v>49</v>
      </c>
      <c r="E24" s="11">
        <f>Dotazník!B75*52*31</f>
        <v>0</v>
      </c>
    </row>
    <row r="25" spans="2:7" x14ac:dyDescent="0.45">
      <c r="B25" s="11">
        <v>17</v>
      </c>
      <c r="C25" s="11" t="s">
        <v>115</v>
      </c>
      <c r="E25" s="11">
        <f>Dotazník!B79*52*35</f>
        <v>0</v>
      </c>
    </row>
    <row r="26" spans="2:7" x14ac:dyDescent="0.45">
      <c r="B26" s="11">
        <v>18</v>
      </c>
      <c r="C26" s="11" t="s">
        <v>50</v>
      </c>
      <c r="E26" s="11">
        <f>Dotazník!B83*365*29*4</f>
        <v>0</v>
      </c>
    </row>
    <row r="27" spans="2:7" x14ac:dyDescent="0.45">
      <c r="C27" s="11" t="s">
        <v>51</v>
      </c>
      <c r="E27" s="11">
        <f>553000*0.7</f>
        <v>387100</v>
      </c>
    </row>
    <row r="28" spans="2:7" x14ac:dyDescent="0.45">
      <c r="C28" s="11" t="s">
        <v>52</v>
      </c>
      <c r="E28" s="11">
        <f>900*365</f>
        <v>328500</v>
      </c>
    </row>
    <row r="29" spans="2:7" x14ac:dyDescent="0.45">
      <c r="C29" s="15" t="s">
        <v>53</v>
      </c>
      <c r="D29" s="15"/>
      <c r="E29" s="16">
        <f>SUM(E7:E28)</f>
        <v>5283600</v>
      </c>
      <c r="F29" s="18" t="s">
        <v>54</v>
      </c>
    </row>
    <row r="30" spans="2:7" x14ac:dyDescent="0.45">
      <c r="C30" s="15"/>
      <c r="D30" s="15"/>
      <c r="E30" s="16">
        <f>E29/1000</f>
        <v>5283.6</v>
      </c>
      <c r="F30" s="18" t="s">
        <v>55</v>
      </c>
    </row>
    <row r="31" spans="2:7" x14ac:dyDescent="0.45">
      <c r="C31" s="15"/>
      <c r="D31" s="15"/>
      <c r="E31" s="17">
        <f>E30/1000</f>
        <v>5.2836000000000007</v>
      </c>
      <c r="F31" s="11" t="s">
        <v>56</v>
      </c>
    </row>
    <row r="34" spans="3:6" x14ac:dyDescent="0.45">
      <c r="C34" s="11" t="s">
        <v>57</v>
      </c>
      <c r="E34" s="11">
        <v>4.7</v>
      </c>
      <c r="F34" s="11" t="s">
        <v>56</v>
      </c>
    </row>
    <row r="35" spans="3:6" x14ac:dyDescent="0.45">
      <c r="C35" s="11" t="s">
        <v>58</v>
      </c>
      <c r="E35" s="11">
        <v>14</v>
      </c>
      <c r="F35" s="11" t="s">
        <v>56</v>
      </c>
    </row>
    <row r="36" spans="3:6" x14ac:dyDescent="0.45">
      <c r="C36" s="11" t="s">
        <v>59</v>
      </c>
      <c r="E36" s="11">
        <v>8.52</v>
      </c>
      <c r="F36" s="11" t="s">
        <v>56</v>
      </c>
    </row>
    <row r="37" spans="3:6" x14ac:dyDescent="0.45">
      <c r="C37" s="11" t="s">
        <v>60</v>
      </c>
      <c r="E37" s="11">
        <f>E36*0.4</f>
        <v>3.4079999999999999</v>
      </c>
      <c r="F37" s="11" t="s">
        <v>56</v>
      </c>
    </row>
    <row r="39" spans="3:6" x14ac:dyDescent="0.45">
      <c r="C39" s="11" t="s">
        <v>61</v>
      </c>
      <c r="E39" s="11">
        <f>E31/E36</f>
        <v>0.62014084507042266</v>
      </c>
      <c r="F39" s="11" t="s">
        <v>62</v>
      </c>
    </row>
    <row r="40" spans="3:6" x14ac:dyDescent="0.45">
      <c r="C40" s="11" t="s">
        <v>63</v>
      </c>
      <c r="E40" s="11">
        <f>E31/E35</f>
        <v>0.37740000000000007</v>
      </c>
    </row>
    <row r="42" spans="3:6" x14ac:dyDescent="0.45">
      <c r="C42" s="11" t="s">
        <v>64</v>
      </c>
      <c r="E42" s="11">
        <f>E31/0.04</f>
        <v>132.09</v>
      </c>
    </row>
    <row r="43" spans="3:6" x14ac:dyDescent="0.45">
      <c r="C43" s="11" t="s">
        <v>65</v>
      </c>
      <c r="E43" s="11">
        <f>E31/43.55</f>
        <v>0.12132261768082667</v>
      </c>
    </row>
    <row r="49" spans="3:5" ht="15.75" x14ac:dyDescent="0.5">
      <c r="C49" s="11" t="s">
        <v>66</v>
      </c>
      <c r="D49" s="38" t="s">
        <v>67</v>
      </c>
    </row>
    <row r="50" spans="3:5" ht="15.75" x14ac:dyDescent="0.45">
      <c r="C50" s="33" t="s">
        <v>68</v>
      </c>
      <c r="D50" s="33">
        <v>0.2</v>
      </c>
      <c r="E50" s="11">
        <f>D50*Aktivita!C19</f>
        <v>0</v>
      </c>
    </row>
    <row r="51" spans="3:5" ht="31.5" x14ac:dyDescent="0.45">
      <c r="C51" s="33" t="s">
        <v>69</v>
      </c>
      <c r="D51" s="33">
        <v>1.76</v>
      </c>
      <c r="E51" s="11">
        <f>D51*Aktivita!C20</f>
        <v>0</v>
      </c>
    </row>
    <row r="52" spans="3:5" ht="15.75" x14ac:dyDescent="0.45">
      <c r="C52" s="33" t="s">
        <v>70</v>
      </c>
      <c r="D52" s="33">
        <v>0.01</v>
      </c>
      <c r="E52" s="11">
        <f>D52*Aktivita!C21</f>
        <v>0</v>
      </c>
    </row>
    <row r="53" spans="3:5" ht="15.75" x14ac:dyDescent="0.45">
      <c r="C53" s="33" t="s">
        <v>71</v>
      </c>
      <c r="D53" s="33">
        <v>0.28999999999999998</v>
      </c>
      <c r="E53" s="11">
        <f>D53*Aktivita!C22</f>
        <v>0</v>
      </c>
    </row>
    <row r="54" spans="3:5" ht="15.75" x14ac:dyDescent="0.45">
      <c r="C54" s="33" t="s">
        <v>72</v>
      </c>
      <c r="D54" s="33">
        <v>1.07</v>
      </c>
      <c r="E54" s="11">
        <f>D54*Aktivita!C22</f>
        <v>0</v>
      </c>
    </row>
    <row r="55" spans="3:5" ht="15.75" x14ac:dyDescent="0.45">
      <c r="C55" s="33" t="s">
        <v>73</v>
      </c>
      <c r="D55" s="33">
        <v>1.5</v>
      </c>
      <c r="E55" s="11">
        <f>D55*Aktivita!C23</f>
        <v>0</v>
      </c>
    </row>
    <row r="56" spans="3:5" ht="16.149999999999999" thickBot="1" x14ac:dyDescent="0.5">
      <c r="C56" s="33" t="s">
        <v>90</v>
      </c>
      <c r="D56" s="33">
        <v>3</v>
      </c>
      <c r="E56" s="11">
        <f>D56*Aktivita!C24</f>
        <v>0</v>
      </c>
    </row>
    <row r="57" spans="3:5" ht="14.65" thickBot="1" x14ac:dyDescent="0.5">
      <c r="D57" s="11" t="s">
        <v>53</v>
      </c>
      <c r="E57" s="39">
        <f>SUM(E50:E56)</f>
        <v>0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2F54E-0EDA-48FC-904C-C20B74A5401E}">
  <dimension ref="A3:H17"/>
  <sheetViews>
    <sheetView showGridLines="0" workbookViewId="0">
      <selection activeCell="I21" sqref="I21"/>
    </sheetView>
  </sheetViews>
  <sheetFormatPr defaultColWidth="9" defaultRowHeight="14.25" x14ac:dyDescent="0.45"/>
  <cols>
    <col min="1" max="5" width="9" style="18"/>
    <col min="6" max="6" width="10" style="18" bestFit="1" customWidth="1"/>
    <col min="7" max="16384" width="9" style="18"/>
  </cols>
  <sheetData>
    <row r="3" spans="1:8" ht="26.65" x14ac:dyDescent="0.85">
      <c r="B3" s="20" t="s">
        <v>74</v>
      </c>
    </row>
    <row r="4" spans="1:8" ht="14.65" thickBot="1" x14ac:dyDescent="0.5"/>
    <row r="5" spans="1:8" ht="21.4" thickBot="1" x14ac:dyDescent="0.7">
      <c r="A5" s="50" t="s">
        <v>92</v>
      </c>
      <c r="B5" s="50"/>
      <c r="C5" s="50"/>
      <c r="D5" s="50"/>
      <c r="E5" s="51"/>
      <c r="F5" s="24">
        <f>Výpočty!E31</f>
        <v>5.2836000000000007</v>
      </c>
      <c r="G5" s="23" t="s">
        <v>75</v>
      </c>
    </row>
    <row r="6" spans="1:8" ht="14.65" thickBot="1" x14ac:dyDescent="0.5"/>
    <row r="7" spans="1:8" ht="16.149999999999999" thickBot="1" x14ac:dyDescent="0.55000000000000004">
      <c r="B7" s="48" t="s">
        <v>76</v>
      </c>
      <c r="C7" s="48"/>
      <c r="D7" s="48"/>
      <c r="E7" s="49"/>
      <c r="F7" s="25">
        <f>F5/1.2</f>
        <v>4.4030000000000005</v>
      </c>
      <c r="G7" s="22" t="s">
        <v>77</v>
      </c>
    </row>
    <row r="8" spans="1:8" ht="14.65" thickBot="1" x14ac:dyDescent="0.5"/>
    <row r="9" spans="1:8" ht="16.149999999999999" thickBot="1" x14ac:dyDescent="0.55000000000000004">
      <c r="C9" s="48" t="s">
        <v>78</v>
      </c>
      <c r="D9" s="48"/>
      <c r="E9" s="49"/>
      <c r="F9" s="26">
        <f>F5*1000/4.7</f>
        <v>1124.1702127659576</v>
      </c>
      <c r="G9" s="18" t="s">
        <v>79</v>
      </c>
      <c r="H9" s="22"/>
    </row>
    <row r="12" spans="1:8" ht="15.75" x14ac:dyDescent="0.5">
      <c r="A12" s="48" t="s">
        <v>80</v>
      </c>
      <c r="B12" s="48"/>
      <c r="C12" s="48"/>
      <c r="D12" s="48"/>
      <c r="E12" s="48"/>
      <c r="F12" s="22">
        <v>8.52</v>
      </c>
      <c r="G12" s="22" t="s">
        <v>81</v>
      </c>
    </row>
    <row r="13" spans="1:8" ht="16.149999999999999" thickBot="1" x14ac:dyDescent="0.55000000000000004">
      <c r="A13" s="21"/>
      <c r="B13" s="21"/>
      <c r="C13" s="21"/>
      <c r="D13" s="21"/>
      <c r="E13" s="21"/>
      <c r="G13" s="22"/>
    </row>
    <row r="14" spans="1:8" ht="16.149999999999999" thickBot="1" x14ac:dyDescent="0.55000000000000004">
      <c r="A14" s="48" t="s">
        <v>82</v>
      </c>
      <c r="B14" s="48"/>
      <c r="C14" s="48"/>
      <c r="D14" s="48"/>
      <c r="E14" s="49"/>
      <c r="F14" s="27">
        <f>Výpočty!E39</f>
        <v>0.62014084507042266</v>
      </c>
      <c r="G14" s="22" t="s">
        <v>83</v>
      </c>
    </row>
    <row r="15" spans="1:8" ht="16.149999999999999" thickBot="1" x14ac:dyDescent="0.55000000000000004">
      <c r="F15" s="27">
        <f>Výpočty!E40</f>
        <v>0.37740000000000007</v>
      </c>
      <c r="G15" s="22" t="s">
        <v>84</v>
      </c>
    </row>
    <row r="16" spans="1:8" ht="16.149999999999999" thickBot="1" x14ac:dyDescent="0.55000000000000004">
      <c r="F16" s="27">
        <f>Výpočty!E42</f>
        <v>132.09</v>
      </c>
      <c r="G16" s="22" t="s">
        <v>85</v>
      </c>
    </row>
    <row r="17" spans="6:7" ht="16.149999999999999" thickBot="1" x14ac:dyDescent="0.55000000000000004">
      <c r="F17" s="27">
        <f>Výpočty!E43</f>
        <v>0.12132261768082667</v>
      </c>
      <c r="G17" s="22" t="s">
        <v>86</v>
      </c>
    </row>
  </sheetData>
  <sheetProtection algorithmName="SHA-512" hashValue="Mm4DV2uIDuba9M0ZiFSwMiollgWtxbjhsVREjaxrJZG7LukdyuVlwXGgi25yppfLQh+DcZ60QuXFOAPzgV6NWg==" saltValue="GQNuUcwjDlSGOVAW8zjmFg==" spinCount="100000" sheet="1" objects="1" scenarios="1"/>
  <mergeCells count="5">
    <mergeCell ref="A14:E14"/>
    <mergeCell ref="A12:E12"/>
    <mergeCell ref="A5:E5"/>
    <mergeCell ref="B7:E7"/>
    <mergeCell ref="C9:E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Aktivita</vt:lpstr>
      <vt:lpstr>Dotazník</vt:lpstr>
      <vt:lpstr>Návod FB</vt:lpstr>
      <vt:lpstr>Návod IG</vt:lpstr>
      <vt:lpstr>Návod TikTok</vt:lpstr>
      <vt:lpstr>Návod YT</vt:lpstr>
      <vt:lpstr>Výpočty</vt:lpstr>
      <vt:lpstr>Vyhodnocení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Černý Pavel Mgr. Ph.D.</dc:creator>
  <cp:keywords/>
  <dc:description/>
  <cp:lastModifiedBy>Černý Pavel Mgr. Ph.D.</cp:lastModifiedBy>
  <cp:revision/>
  <dcterms:created xsi:type="dcterms:W3CDTF">2024-12-11T08:53:55Z</dcterms:created>
  <dcterms:modified xsi:type="dcterms:W3CDTF">2026-10-03T13:32:46Z</dcterms:modified>
  <cp:category/>
  <cp:contentStatus/>
</cp:coreProperties>
</file>